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815" windowHeight="4245" activeTab="0"/>
  </bookViews>
  <sheets>
    <sheet name="Summary" sheetId="1" r:id="rId1"/>
    <sheet name="General F" sheetId="2" r:id="rId2"/>
    <sheet name="Electric F" sheetId="3" r:id="rId3"/>
    <sheet name="Water F" sheetId="4" r:id="rId4"/>
    <sheet name="Sewer F" sheetId="5" r:id="rId5"/>
    <sheet name="Library F" sheetId="6" r:id="rId6"/>
    <sheet name="Parking F" sheetId="7" r:id="rId7"/>
  </sheets>
  <definedNames>
    <definedName name="_xlnm.Print_Area" localSheetId="1">'General F'!$A:$AE</definedName>
    <definedName name="_xlnm.Print_Area" localSheetId="0">'Summary'!$A$1:$G$93</definedName>
    <definedName name="_xlnm.Print_Titles" localSheetId="2">'Electric F'!$1:$3</definedName>
    <definedName name="_xlnm.Print_Titles" localSheetId="1">'General F'!$1:$3</definedName>
    <definedName name="_xlnm.Print_Titles" localSheetId="5">'Library F'!$1:$3</definedName>
    <definedName name="_xlnm.Print_Titles" localSheetId="6">'Parking F'!$1:$3</definedName>
    <definedName name="_xlnm.Print_Titles" localSheetId="4">'Sewer F'!$1:$3</definedName>
    <definedName name="_xlnm.Print_Titles" localSheetId="3">'Water F'!$1:$3</definedName>
  </definedNames>
  <calcPr fullCalcOnLoad="1"/>
</workbook>
</file>

<file path=xl/sharedStrings.xml><?xml version="1.0" encoding="utf-8"?>
<sst xmlns="http://schemas.openxmlformats.org/spreadsheetml/2006/main" count="3294" uniqueCount="1391">
  <si>
    <t>2002-03</t>
  </si>
  <si>
    <t>2003-2004</t>
  </si>
  <si>
    <t>2004-2005</t>
  </si>
  <si>
    <t>Actual</t>
  </si>
  <si>
    <t>A</t>
  </si>
  <si>
    <t>1001</t>
  </si>
  <si>
    <t>0000</t>
  </si>
  <si>
    <t>Real Estate Taxes</t>
  </si>
  <si>
    <t>1081</t>
  </si>
  <si>
    <t>Received in Lieu of Taxes</t>
  </si>
  <si>
    <t>1090</t>
  </si>
  <si>
    <t>1120</t>
  </si>
  <si>
    <t>0200</t>
  </si>
  <si>
    <t>Non-Property Tax Distributions</t>
  </si>
  <si>
    <t>1170</t>
  </si>
  <si>
    <t>Franchise Fees</t>
  </si>
  <si>
    <t>1230</t>
  </si>
  <si>
    <t>0100</t>
  </si>
  <si>
    <t>Village Treasurer's Fees</t>
  </si>
  <si>
    <t>Tax Certificate Fees</t>
  </si>
  <si>
    <t>1289</t>
  </si>
  <si>
    <t>Miscellaneous Revenue</t>
  </si>
  <si>
    <t>1520</t>
  </si>
  <si>
    <t>Police Department Fees</t>
  </si>
  <si>
    <t>Police Department Fees-Fingerprinting</t>
  </si>
  <si>
    <t>Reimbursed Damage to Village Property</t>
  </si>
  <si>
    <t>1540</t>
  </si>
  <si>
    <t>Building Permits</t>
  </si>
  <si>
    <t>Plumbing Permits</t>
  </si>
  <si>
    <t>Electrical Permits</t>
  </si>
  <si>
    <t>1603</t>
  </si>
  <si>
    <t>1710</t>
  </si>
  <si>
    <t>Public Works Fees</t>
  </si>
  <si>
    <t>0500</t>
  </si>
  <si>
    <t>Tipping Fees</t>
  </si>
  <si>
    <t>1770</t>
  </si>
  <si>
    <t>Airport Hanger Fees</t>
  </si>
  <si>
    <t>0400</t>
  </si>
  <si>
    <t>2001</t>
  </si>
  <si>
    <t>Pool Fees</t>
  </si>
  <si>
    <t>2060</t>
  </si>
  <si>
    <t>Stop DWI - Broome County</t>
  </si>
  <si>
    <t>2089</t>
  </si>
  <si>
    <t>Visitor Center Revenue</t>
  </si>
  <si>
    <t>2110</t>
  </si>
  <si>
    <t>Zoning Fees</t>
  </si>
  <si>
    <t>2401</t>
  </si>
  <si>
    <t>Interest on Deposits</t>
  </si>
  <si>
    <t>2410</t>
  </si>
  <si>
    <t>Rental of Property</t>
  </si>
  <si>
    <t>2501</t>
  </si>
  <si>
    <t>0150</t>
  </si>
  <si>
    <t>Auctioneer's License</t>
  </si>
  <si>
    <t>Dance Hall License</t>
  </si>
  <si>
    <t>0300</t>
  </si>
  <si>
    <t>Plumbing Contractor's License</t>
  </si>
  <si>
    <t>Electrician's License</t>
  </si>
  <si>
    <t>Confined Space -Fire</t>
  </si>
  <si>
    <t>2530</t>
  </si>
  <si>
    <t>Games of Chance License</t>
  </si>
  <si>
    <t>Games of Chance Fees</t>
  </si>
  <si>
    <t>2540</t>
  </si>
  <si>
    <t>Bingo License</t>
  </si>
  <si>
    <t>Bingo Fees</t>
  </si>
  <si>
    <t>2545</t>
  </si>
  <si>
    <t>Hunting and Fishing Licenses</t>
  </si>
  <si>
    <t>2590</t>
  </si>
  <si>
    <t>Erection of Signs</t>
  </si>
  <si>
    <t>2610</t>
  </si>
  <si>
    <t>Fines Fees and Forfeitures</t>
  </si>
  <si>
    <t>2665</t>
  </si>
  <si>
    <t>Sale of Equipment</t>
  </si>
  <si>
    <t>2680</t>
  </si>
  <si>
    <t>Insurance Recoveries</t>
  </si>
  <si>
    <t>2701</t>
  </si>
  <si>
    <t>2770</t>
  </si>
  <si>
    <t>2816</t>
  </si>
  <si>
    <t>2817</t>
  </si>
  <si>
    <t>2819</t>
  </si>
  <si>
    <t>3001</t>
  </si>
  <si>
    <t>3005</t>
  </si>
  <si>
    <t>State Aid - Mortgage Tax</t>
  </si>
  <si>
    <t>3089</t>
  </si>
  <si>
    <t>State Aid - Traffic Safety</t>
  </si>
  <si>
    <t>State Aid - CHIPS</t>
  </si>
  <si>
    <t>State Aid - Police</t>
  </si>
  <si>
    <t>State Aid - Building and Fire Code</t>
  </si>
  <si>
    <t>State Aid - Youth Projects</t>
  </si>
  <si>
    <t>0600</t>
  </si>
  <si>
    <t>3889</t>
  </si>
  <si>
    <t>Visitor's Center - Rent</t>
  </si>
  <si>
    <t>Federal Aid-Crime Control</t>
  </si>
  <si>
    <t>General Government Grants</t>
  </si>
  <si>
    <t>5031</t>
  </si>
  <si>
    <t>Legislative - Board of Trustees</t>
  </si>
  <si>
    <t>Miscellaneous</t>
  </si>
  <si>
    <t>Travel</t>
  </si>
  <si>
    <t>8310</t>
  </si>
  <si>
    <t>New York State Retirement</t>
  </si>
  <si>
    <t>8330</t>
  </si>
  <si>
    <t>Social Security</t>
  </si>
  <si>
    <t>8355</t>
  </si>
  <si>
    <t>8360.1</t>
  </si>
  <si>
    <t>EAP</t>
  </si>
  <si>
    <t xml:space="preserve"> </t>
  </si>
  <si>
    <t>Municipal Court</t>
  </si>
  <si>
    <t>Overtime</t>
  </si>
  <si>
    <t>Purchase of Equipment</t>
  </si>
  <si>
    <t>Office Supplies</t>
  </si>
  <si>
    <t>Postage</t>
  </si>
  <si>
    <t>Dues and Subscriptions</t>
  </si>
  <si>
    <t>4150</t>
  </si>
  <si>
    <t>Jury Pay</t>
  </si>
  <si>
    <t>Repairs and Maintenance</t>
  </si>
  <si>
    <t>Maintenance Agreements</t>
  </si>
  <si>
    <t>Mayor</t>
  </si>
  <si>
    <t>4050</t>
  </si>
  <si>
    <t>Books</t>
  </si>
  <si>
    <t>Clerk/Treasurer</t>
  </si>
  <si>
    <t>Regular Salaries and Wages</t>
  </si>
  <si>
    <t>2210</t>
  </si>
  <si>
    <t>Site Improvement</t>
  </si>
  <si>
    <t>Bingo Forms</t>
  </si>
  <si>
    <t>Cash Over/Short</t>
  </si>
  <si>
    <t>Training</t>
  </si>
  <si>
    <t>Law/Village Attorney</t>
  </si>
  <si>
    <t>1200</t>
  </si>
  <si>
    <t>Part Time Wages</t>
  </si>
  <si>
    <t>Human Resources</t>
  </si>
  <si>
    <t>4090</t>
  </si>
  <si>
    <t>Arbitration Fees</t>
  </si>
  <si>
    <t>Negotiating Services</t>
  </si>
  <si>
    <t>Contract Department Head</t>
  </si>
  <si>
    <t>Shared Services - Maintenance of Buildings</t>
  </si>
  <si>
    <t>4010</t>
  </si>
  <si>
    <t>Other Contract Services</t>
  </si>
  <si>
    <t>General Repair and Maintenance</t>
  </si>
  <si>
    <t>Heat</t>
  </si>
  <si>
    <t>Supplies - Furnace</t>
  </si>
  <si>
    <t>Supplies - Cleaning</t>
  </si>
  <si>
    <t>NYS Retirement</t>
  </si>
  <si>
    <t>Facilities Maintenance</t>
  </si>
  <si>
    <t>Alarm System</t>
  </si>
  <si>
    <t>Traffic Signals</t>
  </si>
  <si>
    <t>Supplies - Parts and Tools</t>
  </si>
  <si>
    <t>Other Contracted Services</t>
  </si>
  <si>
    <t>4170</t>
  </si>
  <si>
    <t>Laundry and Wearing Apparel</t>
  </si>
  <si>
    <t>4210</t>
  </si>
  <si>
    <t>Repairs &amp; Maintenance (Vehicles)</t>
  </si>
  <si>
    <t>4225</t>
  </si>
  <si>
    <t>Building Maintenance</t>
  </si>
  <si>
    <t>4282.10</t>
  </si>
  <si>
    <t>Parts</t>
  </si>
  <si>
    <t>NYS Disability Insurance</t>
  </si>
  <si>
    <t>Central Garage</t>
  </si>
  <si>
    <t>4165</t>
  </si>
  <si>
    <t>Electric</t>
  </si>
  <si>
    <t>Supplies</t>
  </si>
  <si>
    <t>Freight</t>
  </si>
  <si>
    <t>Tools</t>
  </si>
  <si>
    <t>Anti-Freeze</t>
  </si>
  <si>
    <t>Liability Insurance</t>
  </si>
  <si>
    <t>4470</t>
  </si>
  <si>
    <t>4480</t>
  </si>
  <si>
    <t>Central Data Processing</t>
  </si>
  <si>
    <t>1400</t>
  </si>
  <si>
    <t>2495</t>
  </si>
  <si>
    <t>Purchase of Software</t>
  </si>
  <si>
    <t>Outside Consulting Services</t>
  </si>
  <si>
    <t>General Repairs and Maintenance</t>
  </si>
  <si>
    <t>Unallocated Insurance</t>
  </si>
  <si>
    <t>Municipal Association Dues</t>
  </si>
  <si>
    <t>Attornies/Arbitration</t>
  </si>
  <si>
    <t>Refund of Real Estate Taxes</t>
  </si>
  <si>
    <t>General Contingency Account</t>
  </si>
  <si>
    <t>Police Department</t>
  </si>
  <si>
    <t>2300</t>
  </si>
  <si>
    <t>Vehicles</t>
  </si>
  <si>
    <t>2400</t>
  </si>
  <si>
    <t>Radio Equipment</t>
  </si>
  <si>
    <t>Radio Equipment - Communications</t>
  </si>
  <si>
    <t>4012</t>
  </si>
  <si>
    <t>Bingo Forms/Films</t>
  </si>
  <si>
    <t>4070</t>
  </si>
  <si>
    <t>Supplies Parts and Tools - Dare Program</t>
  </si>
  <si>
    <t>Laundry and Wearing Apparal</t>
  </si>
  <si>
    <t>Electricity</t>
  </si>
  <si>
    <t>Telephone</t>
  </si>
  <si>
    <t>Gasoline and Diesel Fuel</t>
  </si>
  <si>
    <t>Conflict Management Team</t>
  </si>
  <si>
    <t>Traffic Supplies</t>
  </si>
  <si>
    <t>Medical Supplies</t>
  </si>
  <si>
    <t>Firearm Supplies</t>
  </si>
  <si>
    <t>Auxiliary Police Supplies</t>
  </si>
  <si>
    <t>Signs</t>
  </si>
  <si>
    <t>Bomb Squad</t>
  </si>
  <si>
    <t>Evidence Photos</t>
  </si>
  <si>
    <t>NYS Unemployment</t>
  </si>
  <si>
    <t>9000</t>
  </si>
  <si>
    <t>Jail</t>
  </si>
  <si>
    <t>Lock-up Meals</t>
  </si>
  <si>
    <t>Fire Department</t>
  </si>
  <si>
    <t>Fire Protection Equipment</t>
  </si>
  <si>
    <t>Copier</t>
  </si>
  <si>
    <t>Computer Maintenance</t>
  </si>
  <si>
    <t>Equipment Repair</t>
  </si>
  <si>
    <t>Cleaning Supplies</t>
  </si>
  <si>
    <t>Education - Contractual</t>
  </si>
  <si>
    <t>Installment Purchase Debt</t>
  </si>
  <si>
    <t>Ordinance Enforcement</t>
  </si>
  <si>
    <t>Equipment</t>
  </si>
  <si>
    <t>4082</t>
  </si>
  <si>
    <t>NYS Code</t>
  </si>
  <si>
    <t>SCADA</t>
  </si>
  <si>
    <t>4160</t>
  </si>
  <si>
    <t>4230</t>
  </si>
  <si>
    <t>Workman's Compensation</t>
  </si>
  <si>
    <t>Street Administration</t>
  </si>
  <si>
    <t>Part time Wages</t>
  </si>
  <si>
    <t>Legal Notices</t>
  </si>
  <si>
    <t>4250</t>
  </si>
  <si>
    <t>Utilities</t>
  </si>
  <si>
    <t>Water</t>
  </si>
  <si>
    <t>Tree Trimming, Removal, etc.</t>
  </si>
  <si>
    <t>Street Maintenance</t>
  </si>
  <si>
    <t>Seasonal Wages</t>
  </si>
  <si>
    <t>Wearing Apparel</t>
  </si>
  <si>
    <t>Street Striping</t>
  </si>
  <si>
    <t>Street Oiling</t>
  </si>
  <si>
    <t>Miscellaneous-concrete for repairs</t>
  </si>
  <si>
    <t>Equipment Rental</t>
  </si>
  <si>
    <t>4255</t>
  </si>
  <si>
    <t>Water Rent</t>
  </si>
  <si>
    <t>Fuel Tank Test</t>
  </si>
  <si>
    <t>5112</t>
  </si>
  <si>
    <t>Street Maintenance/Chips Program</t>
  </si>
  <si>
    <t>Snow Removal</t>
  </si>
  <si>
    <t>Street Lighting</t>
  </si>
  <si>
    <t>Street Lighting - Village Light Dept.</t>
  </si>
  <si>
    <t>Airport</t>
  </si>
  <si>
    <t>General Maintenance</t>
  </si>
  <si>
    <t>Parts, etc.</t>
  </si>
  <si>
    <t>Fire Fighting Supplies</t>
  </si>
  <si>
    <t>Field Light Supplies</t>
  </si>
  <si>
    <t>Field Repair Supplies</t>
  </si>
  <si>
    <t>General Liability Insurance</t>
  </si>
  <si>
    <t>BAN - Principal</t>
  </si>
  <si>
    <t>BAN - Interest</t>
  </si>
  <si>
    <t>Parks and Recreation</t>
  </si>
  <si>
    <t>1430</t>
  </si>
  <si>
    <t>Seasonal Overtime</t>
  </si>
  <si>
    <t>Wearing Apparal</t>
  </si>
  <si>
    <t>Maintenance Equipment</t>
  </si>
  <si>
    <t>Pool Equipment</t>
  </si>
  <si>
    <t>Playground Equipment</t>
  </si>
  <si>
    <t>General Maintenance and Repair</t>
  </si>
  <si>
    <t>4228</t>
  </si>
  <si>
    <t>Small Engine Maintenance</t>
  </si>
  <si>
    <t>Layout Materials</t>
  </si>
  <si>
    <t>Wading Pool</t>
  </si>
  <si>
    <t>Z Pool</t>
  </si>
  <si>
    <t>Grooming Materials</t>
  </si>
  <si>
    <t>Chemicals</t>
  </si>
  <si>
    <t>Play Structure Material</t>
  </si>
  <si>
    <t>Paint</t>
  </si>
  <si>
    <t>Lumber and Hardware</t>
  </si>
  <si>
    <t>Toilet Supplies</t>
  </si>
  <si>
    <t>Vandalism</t>
  </si>
  <si>
    <t>Youth Programs</t>
  </si>
  <si>
    <t>Historian</t>
  </si>
  <si>
    <t>Full Time Wages</t>
  </si>
  <si>
    <t>Miscellaneous Supplies</t>
  </si>
  <si>
    <t>4215</t>
  </si>
  <si>
    <t>Exhibit Maintenance</t>
  </si>
  <si>
    <t>4381</t>
  </si>
  <si>
    <t>Gift Shop Items</t>
  </si>
  <si>
    <t>Celebrations</t>
  </si>
  <si>
    <t>Adult Recreation</t>
  </si>
  <si>
    <t>J. F. Snapp Seniors</t>
  </si>
  <si>
    <t>North Side Seniors</t>
  </si>
  <si>
    <t>Zoning</t>
  </si>
  <si>
    <t>Sanitary Sewers</t>
  </si>
  <si>
    <t>Sewer Repairs</t>
  </si>
  <si>
    <t>Sewer Cleaning</t>
  </si>
  <si>
    <t>Refuse and Garbage</t>
  </si>
  <si>
    <t>Outside Services - Garbage Collection</t>
  </si>
  <si>
    <t>1100</t>
  </si>
  <si>
    <t>Undistributed Employee Benefits</t>
  </si>
  <si>
    <t>2050</t>
  </si>
  <si>
    <t>0595</t>
  </si>
  <si>
    <t>Small Tools</t>
  </si>
  <si>
    <t>4095</t>
  </si>
  <si>
    <t>2420</t>
  </si>
  <si>
    <t>9901</t>
  </si>
  <si>
    <t>Transfer to General Fund</t>
  </si>
  <si>
    <t>E</t>
  </si>
  <si>
    <t>Sales - Residential</t>
  </si>
  <si>
    <t>Sales - Commercial</t>
  </si>
  <si>
    <t>Sales - Industrial</t>
  </si>
  <si>
    <t>Sales - Street Lights</t>
  </si>
  <si>
    <t>Sales - Village Departments</t>
  </si>
  <si>
    <t>Sales - New York State</t>
  </si>
  <si>
    <t>Sales - Security Lights</t>
  </si>
  <si>
    <t>Sales - Glow Lights</t>
  </si>
  <si>
    <t>Sales - Residential Heating</t>
  </si>
  <si>
    <t>Sales - Commercial Heating</t>
  </si>
  <si>
    <t>Sales - Industrial Heating</t>
  </si>
  <si>
    <t>Other Charges</t>
  </si>
  <si>
    <t>Late Payment Penalties</t>
  </si>
  <si>
    <t>Interest on Investments</t>
  </si>
  <si>
    <t>Sales of Equipment</t>
  </si>
  <si>
    <t>Production Expenses</t>
  </si>
  <si>
    <t>Purchased Power for Resale</t>
  </si>
  <si>
    <t>Distribution Expenses</t>
  </si>
  <si>
    <t>8410</t>
  </si>
  <si>
    <t>Oil Test/Disposal</t>
  </si>
  <si>
    <t>Vehicle Repair</t>
  </si>
  <si>
    <t>Inside Electrical Equipment</t>
  </si>
  <si>
    <t>Sub Station Maintenance and Repair</t>
  </si>
  <si>
    <t>Test &amp; Check Dist Line &amp; Trans</t>
  </si>
  <si>
    <t>Safety Equipment</t>
  </si>
  <si>
    <t>Tools and Parts</t>
  </si>
  <si>
    <t>Inside Bulbs</t>
  </si>
  <si>
    <t>Oil-Veh-Transf-Hydr</t>
  </si>
  <si>
    <t>Lumber</t>
  </si>
  <si>
    <t>Miscellaneous Material</t>
  </si>
  <si>
    <t>Personal Equipment</t>
  </si>
  <si>
    <t>Tree Trimming</t>
  </si>
  <si>
    <t>Street Light Expense</t>
  </si>
  <si>
    <t>Lamps</t>
  </si>
  <si>
    <t>Luminaires</t>
  </si>
  <si>
    <t>Photo Eyes</t>
  </si>
  <si>
    <t>Consumer Operating Expense</t>
  </si>
  <si>
    <t>Office Rental</t>
  </si>
  <si>
    <t>IBM Rental</t>
  </si>
  <si>
    <t>Storage Basement Vault</t>
  </si>
  <si>
    <t>Administrative and General</t>
  </si>
  <si>
    <t>Dues and Special Assessments</t>
  </si>
  <si>
    <t>4135</t>
  </si>
  <si>
    <t>Engineering Services</t>
  </si>
  <si>
    <t>Miscellaneous Contracted Services</t>
  </si>
  <si>
    <t>Miscellaneous Cont. Engineering Serv.</t>
  </si>
  <si>
    <t>Other Contract service</t>
  </si>
  <si>
    <t>Services of Treasurer</t>
  </si>
  <si>
    <t>Services of Village Engineer</t>
  </si>
  <si>
    <t>Schools/Training</t>
  </si>
  <si>
    <t>Capital Expenditures</t>
  </si>
  <si>
    <t>Meters</t>
  </si>
  <si>
    <t>Meter Cabinets</t>
  </si>
  <si>
    <t>Furniture and Fixtures</t>
  </si>
  <si>
    <t>Transformers</t>
  </si>
  <si>
    <t>Poles</t>
  </si>
  <si>
    <t>Large Tools/ Equipment</t>
  </si>
  <si>
    <t>Wire</t>
  </si>
  <si>
    <t>Line Hardware</t>
  </si>
  <si>
    <t>2420.1000</t>
  </si>
  <si>
    <t>Meter Read PDA's</t>
  </si>
  <si>
    <t>Scada Administration</t>
  </si>
  <si>
    <t>Scada System</t>
  </si>
  <si>
    <t>2490</t>
  </si>
  <si>
    <t>Replace Gas Meters</t>
  </si>
  <si>
    <t>1955</t>
  </si>
  <si>
    <t>Return on Investment</t>
  </si>
  <si>
    <t>Unemployment</t>
  </si>
  <si>
    <t>NYS Disability</t>
  </si>
  <si>
    <t>Bond Principal</t>
  </si>
  <si>
    <t>Bond Interest</t>
  </si>
  <si>
    <t>Sales - Industrial A</t>
  </si>
  <si>
    <t>Sales - Residential B</t>
  </si>
  <si>
    <t>Sales - Residential C</t>
  </si>
  <si>
    <t>Sales - Fixed Charges</t>
  </si>
  <si>
    <t>Sales - Fire Services</t>
  </si>
  <si>
    <t>Other Miscellaneous Charges</t>
  </si>
  <si>
    <t>Reconnection Fees</t>
  </si>
  <si>
    <t>Penalties on Delinquent Bills</t>
  </si>
  <si>
    <t>Bond Proceeds</t>
  </si>
  <si>
    <t>Water Administration</t>
  </si>
  <si>
    <t>4110</t>
  </si>
  <si>
    <t>Newspaper Notices</t>
  </si>
  <si>
    <t>4180</t>
  </si>
  <si>
    <t>Facilities Maintenance Chargeback</t>
  </si>
  <si>
    <t xml:space="preserve">Travel </t>
  </si>
  <si>
    <t>Equipment Rental - Copier</t>
  </si>
  <si>
    <t>Sub Total</t>
  </si>
  <si>
    <t>Water Source and Supply</t>
  </si>
  <si>
    <t>SCADA System</t>
  </si>
  <si>
    <t>Outside consulting Services</t>
  </si>
  <si>
    <t>Other Consulting Services</t>
  </si>
  <si>
    <t>Clothing</t>
  </si>
  <si>
    <t>Structure Maintenance</t>
  </si>
  <si>
    <t>Well Site Maintenance</t>
  </si>
  <si>
    <t>WATER PURIFICATION</t>
  </si>
  <si>
    <t>Lab Supplies</t>
  </si>
  <si>
    <t>Travel and Training</t>
  </si>
  <si>
    <t>Lab Analysis</t>
  </si>
  <si>
    <t>Lab Certification Fee</t>
  </si>
  <si>
    <t>WATER TRANSMISSION</t>
  </si>
  <si>
    <t>Rights of Way</t>
  </si>
  <si>
    <t>Road Excavation and Repair</t>
  </si>
  <si>
    <t>Purchase of Vehicles</t>
  </si>
  <si>
    <t>Waterline Repair</t>
  </si>
  <si>
    <t>Waterline Replacement</t>
  </si>
  <si>
    <t>Vehicle Maintenance (Central Garage)</t>
  </si>
  <si>
    <t>Supplies/Furnace/Tools</t>
  </si>
  <si>
    <t>Gasoline, Diesel Fuel</t>
  </si>
  <si>
    <t>FRINGE BENEFITS</t>
  </si>
  <si>
    <t>Serial Bonds - Principal</t>
  </si>
  <si>
    <t>Serial Bonds - Interest</t>
  </si>
  <si>
    <t>G</t>
  </si>
  <si>
    <t>Sewer Charges - B,C,D</t>
  </si>
  <si>
    <t>Sewer Charges - Industrial</t>
  </si>
  <si>
    <t>Sewer Charges - Other Governments</t>
  </si>
  <si>
    <t>Sewer Charges - Vestal</t>
  </si>
  <si>
    <t>Penalties on Deliquent Bills</t>
  </si>
  <si>
    <t>Unclassified revenues</t>
  </si>
  <si>
    <t>Administration</t>
  </si>
  <si>
    <t>Contingency Fund</t>
  </si>
  <si>
    <t>Landfill Expenses</t>
  </si>
  <si>
    <t>Sewage Treatment and Disposal</t>
  </si>
  <si>
    <t>Electric (included in line 4250)</t>
  </si>
  <si>
    <t>4150.0032</t>
  </si>
  <si>
    <t>Contracted Services</t>
  </si>
  <si>
    <t>Uniforms and Coveralls</t>
  </si>
  <si>
    <t>Janitorial</t>
  </si>
  <si>
    <t>4235</t>
  </si>
  <si>
    <t>Parts, Etc</t>
  </si>
  <si>
    <t>4240</t>
  </si>
  <si>
    <t>Electric Endicott Municipal</t>
  </si>
  <si>
    <t>Water- Endicott Municipal</t>
  </si>
  <si>
    <t>Maintenance Supplies</t>
  </si>
  <si>
    <t>Laboratory Supplies</t>
  </si>
  <si>
    <t>Process Chemicals</t>
  </si>
  <si>
    <t>4740.0030</t>
  </si>
  <si>
    <t>4899</t>
  </si>
  <si>
    <t>Vestal Pump Station</t>
  </si>
  <si>
    <t>Endwell Pump Station</t>
  </si>
  <si>
    <t>River Terrace Pump Station</t>
  </si>
  <si>
    <t>Loder Pump Station</t>
  </si>
  <si>
    <t>Grippen Pump Station</t>
  </si>
  <si>
    <t>Pre Treatment</t>
  </si>
  <si>
    <t>Purchase of Instrumentation</t>
  </si>
  <si>
    <t>4940</t>
  </si>
  <si>
    <t>4942</t>
  </si>
  <si>
    <t>Composting</t>
  </si>
  <si>
    <t>SCADA Equipment</t>
  </si>
  <si>
    <t>4270</t>
  </si>
  <si>
    <t>Supplies/Furnance</t>
  </si>
  <si>
    <t>Sawdust</t>
  </si>
  <si>
    <t>Copy Machine Commissions</t>
  </si>
  <si>
    <t>Other Library Charges</t>
  </si>
  <si>
    <t>Library  Fines</t>
  </si>
  <si>
    <t>Non-Resident Fees</t>
  </si>
  <si>
    <t>Gifts and Donations</t>
  </si>
  <si>
    <t>Broome County Support</t>
  </si>
  <si>
    <t>Transfer from General Fund</t>
  </si>
  <si>
    <t>State Aid - Library</t>
  </si>
  <si>
    <t>Salaries - Janitors</t>
  </si>
  <si>
    <t>Capital Improvements</t>
  </si>
  <si>
    <t>Book Binding</t>
  </si>
  <si>
    <t>Periodicals</t>
  </si>
  <si>
    <t>Record Collection</t>
  </si>
  <si>
    <t>Parking Meter Collections</t>
  </si>
  <si>
    <t>Meters - Lot #7</t>
  </si>
  <si>
    <t>Meters - Lot #8</t>
  </si>
  <si>
    <t>Meters - Lot #9</t>
  </si>
  <si>
    <t>Meters - Lot #11</t>
  </si>
  <si>
    <t>Telephone Commissions</t>
  </si>
  <si>
    <t>Regular Salaries</t>
  </si>
  <si>
    <t>Site Improvements</t>
  </si>
  <si>
    <t>Supplies-Parts and Tools</t>
  </si>
  <si>
    <t>Maintenance of Equipment</t>
  </si>
  <si>
    <t>Lot Maintenance</t>
  </si>
  <si>
    <t>Electric - Union</t>
  </si>
  <si>
    <t>Electric - Lot # 2</t>
  </si>
  <si>
    <t>Electric - Lot #3</t>
  </si>
  <si>
    <t>Electric - Lot #4</t>
  </si>
  <si>
    <t>Electric - Lot #5</t>
  </si>
  <si>
    <t>Electric - Lot #6</t>
  </si>
  <si>
    <t>Electric - Lot #8</t>
  </si>
  <si>
    <t>Electric - Lot #10</t>
  </si>
  <si>
    <t>Electric - Lot #11</t>
  </si>
  <si>
    <t>V/Endicott</t>
  </si>
  <si>
    <t>2005-2006</t>
  </si>
  <si>
    <t>2006-2007</t>
  </si>
  <si>
    <t>2260</t>
  </si>
  <si>
    <t>Public Safety Svces - O/Gov'ts</t>
  </si>
  <si>
    <t>4785</t>
  </si>
  <si>
    <t>FEMA</t>
  </si>
  <si>
    <t>Interfund Transfers</t>
  </si>
  <si>
    <t>5710</t>
  </si>
  <si>
    <t>2655</t>
  </si>
  <si>
    <t>2086</t>
  </si>
  <si>
    <t>Membership, Dues, Subscriptions</t>
  </si>
  <si>
    <t>8350</t>
  </si>
  <si>
    <t>1699</t>
  </si>
  <si>
    <t>7150</t>
  </si>
  <si>
    <t>Driving Range</t>
  </si>
  <si>
    <t>8340</t>
  </si>
  <si>
    <t>F</t>
  </si>
  <si>
    <t>Contract Dept Head</t>
  </si>
  <si>
    <t>4145</t>
  </si>
  <si>
    <t>Attny for T/Union Law Suit</t>
  </si>
  <si>
    <t>P</t>
  </si>
  <si>
    <t>4310</t>
  </si>
  <si>
    <t>Clk Fees - Birth/Death Cert (A1255)</t>
  </si>
  <si>
    <t>Outside Consulting Svces</t>
  </si>
  <si>
    <t>Other Consulting Svces</t>
  </si>
  <si>
    <t>Printing &amp; Binding</t>
  </si>
  <si>
    <t>1910</t>
  </si>
  <si>
    <t>I/I</t>
  </si>
  <si>
    <t>3135</t>
  </si>
  <si>
    <t>2460</t>
  </si>
  <si>
    <t>Subtotal</t>
  </si>
  <si>
    <t>Shared Svces - Misc</t>
  </si>
  <si>
    <t>Judgment and Claims</t>
  </si>
  <si>
    <t>Laundry (Salary Inc)</t>
  </si>
  <si>
    <t>Other Econ Dev/Heritage Area</t>
  </si>
  <si>
    <t>Arts/Summer in the Park Program</t>
  </si>
  <si>
    <t>Street Cleaning - Water Rent</t>
  </si>
  <si>
    <t>9980</t>
  </si>
  <si>
    <t xml:space="preserve">Light </t>
  </si>
  <si>
    <t>Liab Ins</t>
  </si>
  <si>
    <t>Sewer</t>
  </si>
  <si>
    <t>NYS Unemployment Ins</t>
  </si>
  <si>
    <t>9950</t>
  </si>
  <si>
    <t>0570</t>
  </si>
  <si>
    <t>Golf Course - Other Income</t>
  </si>
  <si>
    <t>Golf Course - Restaurant Rent</t>
  </si>
  <si>
    <t>2061</t>
  </si>
  <si>
    <t>DARE Proceeds</t>
  </si>
  <si>
    <t>0016</t>
  </si>
  <si>
    <t>Visitor Center - Gift Shop</t>
  </si>
  <si>
    <t>2660</t>
  </si>
  <si>
    <t>Sale of Real Property</t>
  </si>
  <si>
    <t>2705</t>
  </si>
  <si>
    <t>Gifts &amp; Donations</t>
  </si>
  <si>
    <t>2821</t>
  </si>
  <si>
    <t>Fac Maint Reimb</t>
  </si>
  <si>
    <t>3070</t>
  </si>
  <si>
    <t>State Aid - Railroad Infrastructure</t>
  </si>
  <si>
    <t>0980</t>
  </si>
  <si>
    <t>State Aid - Airport Runway Ext</t>
  </si>
  <si>
    <t>4089</t>
  </si>
  <si>
    <t>4097</t>
  </si>
  <si>
    <t>4306</t>
  </si>
  <si>
    <t>Fed Aid - Homeland Security</t>
  </si>
  <si>
    <t>0010</t>
  </si>
  <si>
    <t>2148</t>
  </si>
  <si>
    <t>2150</t>
  </si>
  <si>
    <t>0601</t>
  </si>
  <si>
    <t>0602</t>
  </si>
  <si>
    <t>0603</t>
  </si>
  <si>
    <t>0604</t>
  </si>
  <si>
    <t>0606</t>
  </si>
  <si>
    <t>0607</t>
  </si>
  <si>
    <t>0610</t>
  </si>
  <si>
    <t>0612</t>
  </si>
  <si>
    <t>0651</t>
  </si>
  <si>
    <t>0652</t>
  </si>
  <si>
    <t>0653</t>
  </si>
  <si>
    <t>0900</t>
  </si>
  <si>
    <t>Light Dep Int</t>
  </si>
  <si>
    <t>Ref of Prior Yr Exp</t>
  </si>
  <si>
    <t>Unclassified Rev</t>
  </si>
  <si>
    <t>Other Unclassified Rev</t>
  </si>
  <si>
    <t>2140</t>
  </si>
  <si>
    <t>2142</t>
  </si>
  <si>
    <t>2144</t>
  </si>
  <si>
    <t>2120</t>
  </si>
  <si>
    <t>2122</t>
  </si>
  <si>
    <t>L - LIBRARY FUND REVENUES</t>
  </si>
  <si>
    <t>2082</t>
  </si>
  <si>
    <t>2360</t>
  </si>
  <si>
    <t>2690</t>
  </si>
  <si>
    <t>2771</t>
  </si>
  <si>
    <t>2810</t>
  </si>
  <si>
    <t>3840</t>
  </si>
  <si>
    <t>L</t>
  </si>
  <si>
    <t>L - LIBRARY FUND EXPENDITURES</t>
  </si>
  <si>
    <t>P -PARKING FUND REVENUES</t>
  </si>
  <si>
    <t>2201</t>
  </si>
  <si>
    <t>0001</t>
  </si>
  <si>
    <t>2202</t>
  </si>
  <si>
    <t>Meters - Lot #1</t>
  </si>
  <si>
    <t>0007</t>
  </si>
  <si>
    <t>0008</t>
  </si>
  <si>
    <t>0009</t>
  </si>
  <si>
    <t>0011</t>
  </si>
  <si>
    <t>2203</t>
  </si>
  <si>
    <t>0002</t>
  </si>
  <si>
    <t>0003</t>
  </si>
  <si>
    <t>0004</t>
  </si>
  <si>
    <t>0005</t>
  </si>
  <si>
    <t>0006</t>
  </si>
  <si>
    <t>2414</t>
  </si>
  <si>
    <t>2450</t>
  </si>
  <si>
    <t>A - GENERAL FUND REVENUES</t>
  </si>
  <si>
    <t>Refund Prior Yrs Exp</t>
  </si>
  <si>
    <t>Gen Lib Grants</t>
  </si>
  <si>
    <t>3589</t>
  </si>
  <si>
    <t>State Aid - Marchiselli</t>
  </si>
  <si>
    <t>TOTAL GENERAL FUND REVENUES</t>
  </si>
  <si>
    <t>TOTAL GENERAL FUND EXPENDITURES</t>
  </si>
  <si>
    <t>E - LIGHT DEPARTMENT REVENUES</t>
  </si>
  <si>
    <t>TOTAL LIGHT DEPARTMENT REVENUES</t>
  </si>
  <si>
    <t>E - LIGHT DEPARTMENT EXPENDITURES</t>
  </si>
  <si>
    <t>F - WATER FUND REVENUES</t>
  </si>
  <si>
    <t>TOTAL WATER DEPT REVENUES</t>
  </si>
  <si>
    <t>F-WATER DEPARTMENT EXPENDITURES</t>
  </si>
  <si>
    <t>TOTAL WATER DEPT EXPENDITURES</t>
  </si>
  <si>
    <t>TOTAL LIBRARY FUND REVENUES</t>
  </si>
  <si>
    <t>TOTAL LIBRARY FUND EXPENDITURES</t>
  </si>
  <si>
    <t>TOTAL PARKING FUND REVENUES</t>
  </si>
  <si>
    <t>P - PARKING FUND EXPENDITURES</t>
  </si>
  <si>
    <t>TOTAL PARKING FUND EXPENDITURES</t>
  </si>
  <si>
    <t>A - GENERAL FUND EXPENDITURES</t>
  </si>
  <si>
    <t>Cash over/short</t>
  </si>
  <si>
    <t>Office Supplies - Plant</t>
  </si>
  <si>
    <t>4181</t>
  </si>
  <si>
    <t>Entertainment</t>
  </si>
  <si>
    <t>4476</t>
  </si>
  <si>
    <t>Education - Public</t>
  </si>
  <si>
    <t>2000</t>
  </si>
  <si>
    <t>NYS&amp;LERS (Employees)</t>
  </si>
  <si>
    <t>Health &amp; Med Ins - Active</t>
  </si>
  <si>
    <t>Health &amp; Med Ins - Retired</t>
  </si>
  <si>
    <t>Health &amp; Med Ins - Ideal Hosp</t>
  </si>
  <si>
    <t>Bd of Trustees Salaries</t>
  </si>
  <si>
    <t>Acct Clk - Parking Ticket Enf</t>
  </si>
  <si>
    <t>VJ, Acting VJ, Court Clks</t>
  </si>
  <si>
    <t>Mayor Salary</t>
  </si>
  <si>
    <t>Admin Asst</t>
  </si>
  <si>
    <t>Clk-Treas, Dep &amp; Clks</t>
  </si>
  <si>
    <t>V/Attorney Salary</t>
  </si>
  <si>
    <t>Admin Assist</t>
  </si>
  <si>
    <t>Bingo Inspector</t>
  </si>
  <si>
    <t>ZBA Attny</t>
  </si>
  <si>
    <t>CPA Audit (Single Audit)</t>
  </si>
  <si>
    <t>Consulting/OSC Q Reports</t>
  </si>
  <si>
    <t>Misc Supplies/Parts &amp; Tools</t>
  </si>
  <si>
    <t>4000</t>
  </si>
  <si>
    <t>1660</t>
  </si>
  <si>
    <t>Central Storeroom</t>
  </si>
  <si>
    <t>1670</t>
  </si>
  <si>
    <t>Central Printing &amp; Mailing</t>
  </si>
  <si>
    <t>4115</t>
  </si>
  <si>
    <t>Printing &amp; Records Restoration</t>
  </si>
  <si>
    <t>Copier Rental</t>
  </si>
  <si>
    <t>Difference</t>
  </si>
  <si>
    <t>Rec'd on Lost or Damaged Books</t>
  </si>
  <si>
    <t>Refund of Prior Year's Expend</t>
  </si>
  <si>
    <t>Health/Med Ins - Active</t>
  </si>
  <si>
    <t>Health/Med Ins - Retired</t>
  </si>
  <si>
    <t>Workman's Comp Insurance</t>
  </si>
  <si>
    <t>Purchase of Computer Equip</t>
  </si>
  <si>
    <t>Transfer to Cap Proj Fund</t>
  </si>
  <si>
    <t>Village of Endicott</t>
  </si>
  <si>
    <t>Fund</t>
  </si>
  <si>
    <t>Appropriations</t>
  </si>
  <si>
    <t>Budgeted</t>
  </si>
  <si>
    <t>Revenues</t>
  </si>
  <si>
    <t>Less: Est</t>
  </si>
  <si>
    <t>Less: Approp</t>
  </si>
  <si>
    <t>Surplus</t>
  </si>
  <si>
    <t>Taxes to be</t>
  </si>
  <si>
    <t>Levied</t>
  </si>
  <si>
    <t>General F</t>
  </si>
  <si>
    <t>Light F</t>
  </si>
  <si>
    <t>Water F</t>
  </si>
  <si>
    <t>Sewer F</t>
  </si>
  <si>
    <t>Library F</t>
  </si>
  <si>
    <t>Parking F</t>
  </si>
  <si>
    <t>Totals</t>
  </si>
  <si>
    <t>Tax Levy Computation</t>
  </si>
  <si>
    <t>Equip &amp; Capital Outlay</t>
  </si>
  <si>
    <t>Tax Rate /$1,000 Assessed</t>
  </si>
  <si>
    <t>Taxes to be Raised</t>
  </si>
  <si>
    <t>Transfer to Cap Proj F</t>
  </si>
  <si>
    <t>Transfers to Library F</t>
  </si>
  <si>
    <t>Contracted Legal Svces</t>
  </si>
  <si>
    <t>Sales - Residential D</t>
  </si>
  <si>
    <t>Court Reporters</t>
  </si>
  <si>
    <t>I&amp;P on Taxes</t>
  </si>
  <si>
    <t>4260</t>
  </si>
  <si>
    <t>Fac Maint Chargeback</t>
  </si>
  <si>
    <t>8360.2</t>
  </si>
  <si>
    <t>H/Ins - Active</t>
  </si>
  <si>
    <t>H/Ins - Retiree</t>
  </si>
  <si>
    <t>Central Garage Reimb</t>
  </si>
  <si>
    <t>Ref/Prior Yrs Exp</t>
  </si>
  <si>
    <t>Transfer from Water F</t>
  </si>
  <si>
    <t>From Light F</t>
  </si>
  <si>
    <t>From Light F - Service</t>
  </si>
  <si>
    <t>From Light F - Office</t>
  </si>
  <si>
    <t>From Light F - Gas</t>
  </si>
  <si>
    <t>From Light F - Telephone</t>
  </si>
  <si>
    <t>From Light F - Computer</t>
  </si>
  <si>
    <t>State Aid - Rev Sharing</t>
  </si>
  <si>
    <t>4282</t>
  </si>
  <si>
    <t>Adopted</t>
  </si>
  <si>
    <t>Budget</t>
  </si>
  <si>
    <t>2002-2003</t>
  </si>
  <si>
    <t>NYS Pol &amp; Fire Ret Sys</t>
  </si>
  <si>
    <t>Soc Sec</t>
  </si>
  <si>
    <t>Workers Comp</t>
  </si>
  <si>
    <t>NYS Emp Retirement</t>
  </si>
  <si>
    <t>2007-2008</t>
  </si>
  <si>
    <t>Workman Comp</t>
  </si>
  <si>
    <t>Unemploy Ins</t>
  </si>
  <si>
    <t>NYS Disability Ins</t>
  </si>
  <si>
    <t>H/Ins - Retirees</t>
  </si>
  <si>
    <t>Serial Bond Principal</t>
  </si>
  <si>
    <t>Serial Bond Interest</t>
  </si>
  <si>
    <t>Transfers to Debt Svce F</t>
  </si>
  <si>
    <t>Prop &amp; Liab Ins</t>
  </si>
  <si>
    <t>4320</t>
  </si>
  <si>
    <t>Fire Ins</t>
  </si>
  <si>
    <t>Equip/Office Furniture</t>
  </si>
  <si>
    <t>4080</t>
  </si>
  <si>
    <t>Dues &amp; Subscriptions</t>
  </si>
  <si>
    <t>8761</t>
  </si>
  <si>
    <t>.4090</t>
  </si>
  <si>
    <t>FEMA - Airport</t>
  </si>
  <si>
    <t>8763</t>
  </si>
  <si>
    <t>4211</t>
  </si>
  <si>
    <t>FEMA - Well Site</t>
  </si>
  <si>
    <t>8764</t>
  </si>
  <si>
    <t>FEMA - WWTP</t>
  </si>
  <si>
    <t>4950.0020</t>
  </si>
  <si>
    <t>4080.0030</t>
  </si>
  <si>
    <t>4090.0010</t>
  </si>
  <si>
    <t>4150.0035</t>
  </si>
  <si>
    <t>4260.0030</t>
  </si>
  <si>
    <t>4260.0035</t>
  </si>
  <si>
    <t>4260.0040</t>
  </si>
  <si>
    <t>4470.0030</t>
  </si>
  <si>
    <t>4480.0030</t>
  </si>
  <si>
    <t>8360.0010</t>
  </si>
  <si>
    <t>8360.0020</t>
  </si>
  <si>
    <t>8389.0020</t>
  </si>
  <si>
    <t>9710.0060</t>
  </si>
  <si>
    <t>9710.0070</t>
  </si>
  <si>
    <t>9901.0090</t>
  </si>
  <si>
    <t>2400.0020</t>
  </si>
  <si>
    <t>2420.0300</t>
  </si>
  <si>
    <t>2420.0400</t>
  </si>
  <si>
    <t>2420.0500</t>
  </si>
  <si>
    <t>2420.0600</t>
  </si>
  <si>
    <t>2420.0700</t>
  </si>
  <si>
    <t>2420.0800</t>
  </si>
  <si>
    <t>2421.0100</t>
  </si>
  <si>
    <t>1100.0010</t>
  </si>
  <si>
    <t>1400.0010</t>
  </si>
  <si>
    <t>4010.0010</t>
  </si>
  <si>
    <t>4050.0010</t>
  </si>
  <si>
    <t>4210.0010</t>
  </si>
  <si>
    <t>4282.0010</t>
  </si>
  <si>
    <t>4760.0010</t>
  </si>
  <si>
    <t>4760.0012</t>
  </si>
  <si>
    <t>4760.0015</t>
  </si>
  <si>
    <t>4760.0020</t>
  </si>
  <si>
    <t>2480.0010</t>
  </si>
  <si>
    <t>2480.0020</t>
  </si>
  <si>
    <t>2480.0030</t>
  </si>
  <si>
    <t>1100.0020</t>
  </si>
  <si>
    <t>1400.0020</t>
  </si>
  <si>
    <t>4010.0020</t>
  </si>
  <si>
    <t>4050.0020</t>
  </si>
  <si>
    <t>4070.0020</t>
  </si>
  <si>
    <t>4135.0022</t>
  </si>
  <si>
    <t>4135.0024</t>
  </si>
  <si>
    <t>4135.0026</t>
  </si>
  <si>
    <t>4130.0010</t>
  </si>
  <si>
    <t>4260.0010</t>
  </si>
  <si>
    <t>4480.0010</t>
  </si>
  <si>
    <t>2210.0020</t>
  </si>
  <si>
    <t>2420.0020</t>
  </si>
  <si>
    <t>2421.0020</t>
  </si>
  <si>
    <t>4170.0020</t>
  </si>
  <si>
    <t>4210.0020</t>
  </si>
  <si>
    <t>4211.0020</t>
  </si>
  <si>
    <t>4280.0020</t>
  </si>
  <si>
    <t>1100.0030</t>
  </si>
  <si>
    <t>4090.0030</t>
  </si>
  <si>
    <t>4210.0030</t>
  </si>
  <si>
    <t>4270.0030</t>
  </si>
  <si>
    <t>4940.0030</t>
  </si>
  <si>
    <t>1100.0040</t>
  </si>
  <si>
    <t>1400.0040</t>
  </si>
  <si>
    <t>2210.0040</t>
  </si>
  <si>
    <t>2230.0040</t>
  </si>
  <si>
    <t>2300.0040</t>
  </si>
  <si>
    <t>2400.0040</t>
  </si>
  <si>
    <t>4225.0040</t>
  </si>
  <si>
    <t>4228.0040</t>
  </si>
  <si>
    <t>4229.0040</t>
  </si>
  <si>
    <t>4230.0040</t>
  </si>
  <si>
    <t>4270.0040</t>
  </si>
  <si>
    <t>4290.0040</t>
  </si>
  <si>
    <t>4910.0020</t>
  </si>
  <si>
    <t>4950.0040</t>
  </si>
  <si>
    <t>9730.0060</t>
  </si>
  <si>
    <t>9730.0070</t>
  </si>
  <si>
    <t>9950.0090</t>
  </si>
  <si>
    <t>4250.0020</t>
  </si>
  <si>
    <t>4250.0030</t>
  </si>
  <si>
    <t>4250.0040</t>
  </si>
  <si>
    <t>4250.0050</t>
  </si>
  <si>
    <t>4960.0010</t>
  </si>
  <si>
    <t>4960.0020</t>
  </si>
  <si>
    <t>4960.0030</t>
  </si>
  <si>
    <t>4960.0040</t>
  </si>
  <si>
    <t>4960.0050</t>
  </si>
  <si>
    <t>4270.0010</t>
  </si>
  <si>
    <t>4250.0010</t>
  </si>
  <si>
    <t>4250.0011</t>
  </si>
  <si>
    <t>4250.0014</t>
  </si>
  <si>
    <t>4250.0033</t>
  </si>
  <si>
    <t>4250.0060</t>
  </si>
  <si>
    <t>4250.0080</t>
  </si>
  <si>
    <t>Workman's Comp Ins</t>
  </si>
  <si>
    <t>2062</t>
  </si>
  <si>
    <t>Broome Co - Other</t>
  </si>
  <si>
    <t>Donations - Celebrations</t>
  </si>
  <si>
    <t>4589</t>
  </si>
  <si>
    <t>Fed Aid - Airport Fuel Tanks</t>
  </si>
  <si>
    <t>Const Curbs and Gutters</t>
  </si>
  <si>
    <t>Excavations</t>
  </si>
  <si>
    <t>0020</t>
  </si>
  <si>
    <t>Code - Shopping Carts</t>
  </si>
  <si>
    <t>0090</t>
  </si>
  <si>
    <t>Code - Misc Rev</t>
  </si>
  <si>
    <t>Reimb Work Comp Ins</t>
  </si>
  <si>
    <t>State Aid - Court</t>
  </si>
  <si>
    <t>4087</t>
  </si>
  <si>
    <t>FEMA - Gen F</t>
  </si>
  <si>
    <t>FEMA - Water F</t>
  </si>
  <si>
    <t>0700</t>
  </si>
  <si>
    <t>4490</t>
  </si>
  <si>
    <t>Judgment &amp; Claims</t>
  </si>
  <si>
    <t>Sewer Charges - Union</t>
  </si>
  <si>
    <t>Sewer Charges - Endicott</t>
  </si>
  <si>
    <t>2400.0010</t>
  </si>
  <si>
    <t>2420.0090</t>
  </si>
  <si>
    <t>New Computer Software</t>
  </si>
  <si>
    <t>Interfund Transfer to Gen F</t>
  </si>
  <si>
    <t>4171</t>
  </si>
  <si>
    <t>New Program - IEEP Charges</t>
  </si>
  <si>
    <t>NYS Emp Ret Sys</t>
  </si>
  <si>
    <t>8315</t>
  </si>
  <si>
    <t>7180</t>
  </si>
  <si>
    <t>Workmans Comp Ins</t>
  </si>
  <si>
    <t>NYS Emp Ret System</t>
  </si>
  <si>
    <t>H/R Salaries</t>
  </si>
  <si>
    <t>Admin Salary</t>
  </si>
  <si>
    <t>4040</t>
  </si>
  <si>
    <t>Background Checks</t>
  </si>
  <si>
    <t>Golf - NYS Emp Ret Sys</t>
  </si>
  <si>
    <t>Code Vehicles</t>
  </si>
  <si>
    <t>Daytime Codes Inspector</t>
  </si>
  <si>
    <t>Bldg Maint</t>
  </si>
  <si>
    <t>Codes Software/Licensing</t>
  </si>
  <si>
    <t>Codes Prof Memberships</t>
  </si>
  <si>
    <t>Misc-Fire Grant Appl Fee</t>
  </si>
  <si>
    <t>4130</t>
  </si>
  <si>
    <t>4131</t>
  </si>
  <si>
    <t>Cell Phone</t>
  </si>
  <si>
    <t>Simplex-Grinnel</t>
  </si>
  <si>
    <t>DEBT</t>
  </si>
  <si>
    <t>INTERFUND TRANSFERS</t>
  </si>
  <si>
    <t>Other Unclassified Revenues</t>
  </si>
  <si>
    <t>Equipment - Boilers</t>
  </si>
  <si>
    <t>Advertising/Publicity</t>
  </si>
  <si>
    <t>9720</t>
  </si>
  <si>
    <t>Statutory Inst Bond Prin</t>
  </si>
  <si>
    <t>Statutory Inst Bond Int</t>
  </si>
  <si>
    <t>sewer rents billed</t>
  </si>
  <si>
    <t>other revenues</t>
  </si>
  <si>
    <t>total revenues</t>
  </si>
  <si>
    <t>water rents billed</t>
  </si>
  <si>
    <t>Total Taxable</t>
  </si>
  <si>
    <t>Difference (Appropriated Surplus)</t>
  </si>
  <si>
    <t>4785.0000</t>
  </si>
  <si>
    <t>TOTAL LIGHT DEPARTMENT EXPENDITURES</t>
  </si>
  <si>
    <t>Subtotal - Distribution Expense</t>
  </si>
  <si>
    <t>Subtotal - Street Light Expense</t>
  </si>
  <si>
    <t>Subtotal - Consumer Operating Expense</t>
  </si>
  <si>
    <t>Subtotal - Capital Expenditures</t>
  </si>
  <si>
    <t>Subtotal - Admin Expenses</t>
  </si>
  <si>
    <t>TOTAL WWTP DEPARTMENT EXPENDITURES</t>
  </si>
  <si>
    <t>G - WWTP (SEWER) FUND REVENUES</t>
  </si>
  <si>
    <t>TOTAL WWTP (SEWER) DEPT REVENUES</t>
  </si>
  <si>
    <t>G - WWTP (SEWER) FUND EXPENDITURES</t>
  </si>
  <si>
    <t>2008-2009</t>
  </si>
  <si>
    <t>4176</t>
  </si>
  <si>
    <t>Historian/Visitor Center</t>
  </si>
  <si>
    <t>Salary</t>
  </si>
  <si>
    <t>9015</t>
  </si>
  <si>
    <t>Pol &amp; Fire Ret Sys</t>
  </si>
  <si>
    <t>9060</t>
  </si>
  <si>
    <t>ok</t>
  </si>
  <si>
    <t>Actual at</t>
  </si>
  <si>
    <t>%</t>
  </si>
  <si>
    <t>Salaries</t>
  </si>
  <si>
    <t>1300</t>
  </si>
  <si>
    <t>Part Time</t>
  </si>
  <si>
    <t>O/T</t>
  </si>
  <si>
    <t>4290</t>
  </si>
  <si>
    <t>Historian Stipend</t>
  </si>
  <si>
    <t>8760</t>
  </si>
  <si>
    <t>FEMA - Light F</t>
  </si>
  <si>
    <t>H/Med Insurance - Active</t>
  </si>
  <si>
    <t>H/Med Insurance - Retirees</t>
  </si>
  <si>
    <t>0022</t>
  </si>
  <si>
    <t>0411</t>
  </si>
  <si>
    <t>Airport - Mechanic's Fees</t>
  </si>
  <si>
    <t>0026</t>
  </si>
  <si>
    <t>NYS - 2007 Bomb Squad</t>
  </si>
  <si>
    <t>Settlement - Turnkey</t>
  </si>
  <si>
    <t>1930.4490</t>
  </si>
  <si>
    <t>Ref Prior Yr Exp</t>
  </si>
  <si>
    <t>Unallocated Ins</t>
  </si>
  <si>
    <t>Printing (Consumer Reports)</t>
  </si>
  <si>
    <t>4740.0031</t>
  </si>
  <si>
    <t>Chemicals - Lab</t>
  </si>
  <si>
    <t>H/Med Ins - Active</t>
  </si>
  <si>
    <t>H/Med Ins - Retiree</t>
  </si>
  <si>
    <t>Unallocated Liab Ins</t>
  </si>
  <si>
    <t>Endwell Pump Station  - Elec</t>
  </si>
  <si>
    <t>River Terrace Pump - Elec</t>
  </si>
  <si>
    <t>Loder Pump Station - Elec</t>
  </si>
  <si>
    <t>Grippen Pump Station - Elec</t>
  </si>
  <si>
    <t>T/Union Aid (Real Prop Tax)</t>
  </si>
  <si>
    <t>Gen Rep and Maint</t>
  </si>
  <si>
    <t>Rent - Park Meter Bags</t>
  </si>
  <si>
    <t>Tickets - Lot #2 - White</t>
  </si>
  <si>
    <t>Tags - Lot #1 - Orange</t>
  </si>
  <si>
    <t>Tickets - Lot #3 - Red</t>
  </si>
  <si>
    <t>Tickets - Lot #5 - Blue</t>
  </si>
  <si>
    <t>Tickets - Lot #6 - Green</t>
  </si>
  <si>
    <t>Tickets - Lot #7 - Tan</t>
  </si>
  <si>
    <t>Tickets - Lot #10 - Yellow</t>
  </si>
  <si>
    <t>H/Med Ins - Retirees</t>
  </si>
  <si>
    <t>Other Contractual Exp</t>
  </si>
  <si>
    <t>Tickets - Lot #4 - Tan</t>
  </si>
  <si>
    <t>Airport Contributions</t>
  </si>
  <si>
    <t>4389</t>
  </si>
  <si>
    <t>Fed Aid - Fire safety</t>
  </si>
  <si>
    <t>Printing Ordinance</t>
  </si>
  <si>
    <t>9700</t>
  </si>
  <si>
    <t>Mod Budget</t>
  </si>
  <si>
    <t>Svce Chges - Reconnection</t>
  </si>
  <si>
    <t>Sewer Charges - Broome Co</t>
  </si>
  <si>
    <t>Judgments &amp; Claims</t>
  </si>
  <si>
    <t>Seasonal</t>
  </si>
  <si>
    <t>4960</t>
  </si>
  <si>
    <t>2210.0010</t>
  </si>
  <si>
    <t>9900</t>
  </si>
  <si>
    <t>2009-2010</t>
  </si>
  <si>
    <t>Other Svces</t>
  </si>
  <si>
    <t>4275</t>
  </si>
  <si>
    <t>Fuel System Maint</t>
  </si>
  <si>
    <t>Fuel System Testing</t>
  </si>
  <si>
    <t>Mowing</t>
  </si>
  <si>
    <t>Plowing</t>
  </si>
  <si>
    <t>Payroll Acct Clk</t>
  </si>
  <si>
    <t>Eng Tech/Admin Asst</t>
  </si>
  <si>
    <t>Office Rent</t>
  </si>
  <si>
    <t>Airport - Av Gas Sales</t>
  </si>
  <si>
    <t>3389</t>
  </si>
  <si>
    <t>State Aid Fire Grant 2008</t>
  </si>
  <si>
    <t>Estimated Rev (without taxes)</t>
  </si>
  <si>
    <t>Appropriated Surplus</t>
  </si>
  <si>
    <t>Compare to Appropriations</t>
  </si>
  <si>
    <t>Tax Levy Needed</t>
  </si>
  <si>
    <t xml:space="preserve">Actual </t>
  </si>
  <si>
    <t>Facilities Maintenance Reimb</t>
  </si>
  <si>
    <t>Electric Substation Project</t>
  </si>
  <si>
    <t>Transfer From Deprec Fund</t>
  </si>
  <si>
    <t>4170.9</t>
  </si>
  <si>
    <t>Ind. Officers Apparel</t>
  </si>
  <si>
    <t>deficit</t>
  </si>
  <si>
    <t>Proceeds of Debt</t>
  </si>
  <si>
    <t>4572</t>
  </si>
  <si>
    <t>4231</t>
  </si>
  <si>
    <t xml:space="preserve">Street Maintenance/Multi </t>
  </si>
  <si>
    <t>4226</t>
  </si>
  <si>
    <t>Airport Mowing</t>
  </si>
  <si>
    <t>4227</t>
  </si>
  <si>
    <t>Airport Plowing</t>
  </si>
  <si>
    <t>4291.2</t>
  </si>
  <si>
    <t>4291.3</t>
  </si>
  <si>
    <t>4291.4</t>
  </si>
  <si>
    <t>4291.5</t>
  </si>
  <si>
    <t>0210</t>
  </si>
  <si>
    <t>State Aid - Street Multi Modal</t>
  </si>
  <si>
    <t>Police Grant-Bike Patrol</t>
  </si>
  <si>
    <t>0350</t>
  </si>
  <si>
    <t>Other Unclassified Revenue</t>
  </si>
  <si>
    <t>Printing-Ordinance</t>
  </si>
  <si>
    <t>Taxi License</t>
  </si>
  <si>
    <t>Special Grant - Library</t>
  </si>
  <si>
    <t>Purchased Utility-Maps&amp;Record</t>
  </si>
  <si>
    <t xml:space="preserve">Adopted on </t>
  </si>
  <si>
    <t>2010-2011</t>
  </si>
  <si>
    <t>4574</t>
  </si>
  <si>
    <t>Str. Light - Wash. Ave.</t>
  </si>
  <si>
    <t>Outside Consult Svcs</t>
  </si>
  <si>
    <t>2420.2000</t>
  </si>
  <si>
    <t>Equip - South St. Substation</t>
  </si>
  <si>
    <t>4010.0100</t>
  </si>
  <si>
    <t>Muni Bldg Supply - Gen F</t>
  </si>
  <si>
    <t>4120.0100</t>
  </si>
  <si>
    <t>4135.0100</t>
  </si>
  <si>
    <t>Computer Rental - Gen F</t>
  </si>
  <si>
    <t>4135.0200</t>
  </si>
  <si>
    <t>Office Rental - Gen F</t>
  </si>
  <si>
    <t>4135.0300</t>
  </si>
  <si>
    <t>Storage - Gen F</t>
  </si>
  <si>
    <t>4260.0100</t>
  </si>
  <si>
    <t>Services of Treasurer-Gen F</t>
  </si>
  <si>
    <t>4260.0200</t>
  </si>
  <si>
    <t>4260.0300</t>
  </si>
  <si>
    <t>4260.0400</t>
  </si>
  <si>
    <t>4260.0500</t>
  </si>
  <si>
    <t>Phone Services - Gen F</t>
  </si>
  <si>
    <t>Reporting - Gen F</t>
  </si>
  <si>
    <t>Payroll - Gen F</t>
  </si>
  <si>
    <t>Utilities - Gen F</t>
  </si>
  <si>
    <t>4250.0090</t>
  </si>
  <si>
    <t>Electric - Odell</t>
  </si>
  <si>
    <t>4471</t>
  </si>
  <si>
    <t>Off-Site Training</t>
  </si>
  <si>
    <t>1290</t>
  </si>
  <si>
    <t>Donations - Xmas lights</t>
  </si>
  <si>
    <t>JC-Shared Services</t>
  </si>
  <si>
    <t>From Water - Services</t>
  </si>
  <si>
    <t>From Water - Storage</t>
  </si>
  <si>
    <t>From Water - Office</t>
  </si>
  <si>
    <t>From Water - Utilities</t>
  </si>
  <si>
    <t>From Water - Telephone</t>
  </si>
  <si>
    <t>From Water - Computer</t>
  </si>
  <si>
    <t>2820</t>
  </si>
  <si>
    <t>Transfer from Library F</t>
  </si>
  <si>
    <t>Police Grant-Crime control</t>
  </si>
  <si>
    <t>SRT Grant 2009-2010</t>
  </si>
  <si>
    <t>2011-2012</t>
  </si>
  <si>
    <t>En-Joie Roof Replacement</t>
  </si>
  <si>
    <t>2740</t>
  </si>
  <si>
    <t>Stage Maint/Repairs</t>
  </si>
  <si>
    <t>4182</t>
  </si>
  <si>
    <t>Stage Performances</t>
  </si>
  <si>
    <t>Stage Donations</t>
  </si>
  <si>
    <t>General Gifts &amp; Donation</t>
  </si>
  <si>
    <t>0030</t>
  </si>
  <si>
    <t>State Aid Bomb Squad 08-12</t>
  </si>
  <si>
    <t>Fire Fighter Assist Grant</t>
  </si>
  <si>
    <t>2389</t>
  </si>
  <si>
    <t>Sawdust - Town of Union</t>
  </si>
  <si>
    <t>BAN - Principle</t>
  </si>
  <si>
    <t>2900</t>
  </si>
  <si>
    <t>BTOP Grant</t>
  </si>
  <si>
    <t>2392</t>
  </si>
  <si>
    <t>Debt Svc.- BC EnJoie Roof</t>
  </si>
  <si>
    <t>State Aid Fire Gear Grant</t>
  </si>
  <si>
    <t>Library State BTOP Grant</t>
  </si>
  <si>
    <t>3410</t>
  </si>
  <si>
    <t>5010</t>
  </si>
  <si>
    <t>5610</t>
  </si>
  <si>
    <t>2012-2013</t>
  </si>
  <si>
    <t>Insurance Recoveries - 2011</t>
  </si>
  <si>
    <t>FEMA Expenses</t>
  </si>
  <si>
    <t>Personal Services</t>
  </si>
  <si>
    <t>Contractual Services</t>
  </si>
  <si>
    <t xml:space="preserve">Street Department  </t>
  </si>
  <si>
    <t>Police Overtime</t>
  </si>
  <si>
    <t>5010.1</t>
  </si>
  <si>
    <t xml:space="preserve">Street  </t>
  </si>
  <si>
    <t>5610.2</t>
  </si>
  <si>
    <t>Light</t>
  </si>
  <si>
    <t>Contractual</t>
  </si>
  <si>
    <t>Outside Consulting</t>
  </si>
  <si>
    <t>User Rate</t>
  </si>
  <si>
    <t>Amount Needed</t>
  </si>
  <si>
    <t>2012-13</t>
  </si>
  <si>
    <t>Svc Chges - New Service</t>
  </si>
  <si>
    <t>2011</t>
  </si>
  <si>
    <t>FEMA Reimbursements</t>
  </si>
  <si>
    <t>3120</t>
  </si>
  <si>
    <t>FEMA Police</t>
  </si>
  <si>
    <t xml:space="preserve">FEMA Street/Engineering </t>
  </si>
  <si>
    <t>5020</t>
  </si>
  <si>
    <t>FEMA Airport</t>
  </si>
  <si>
    <t xml:space="preserve">FEMA Street Reimbursed </t>
  </si>
  <si>
    <t>1000</t>
  </si>
  <si>
    <t>FEMA Tree Trimming</t>
  </si>
  <si>
    <t>4150.0040</t>
  </si>
  <si>
    <t>Café and Beverages</t>
  </si>
  <si>
    <t>2750</t>
  </si>
  <si>
    <t>Parks-Logan Field Project</t>
  </si>
  <si>
    <t>9730</t>
  </si>
  <si>
    <t>BAN- Principal</t>
  </si>
  <si>
    <t>9735</t>
  </si>
  <si>
    <t>BAN- Interest</t>
  </si>
  <si>
    <t>1530</t>
  </si>
  <si>
    <t>Court Unclaimed Funds</t>
  </si>
  <si>
    <t>Refunds Prior Yrs Exp. Health Ins</t>
  </si>
  <si>
    <t>State Aid- Juvenile Grant 08-09</t>
  </si>
  <si>
    <t>0031</t>
  </si>
  <si>
    <t>State Aid Bomb Squad 10-13</t>
  </si>
  <si>
    <t>Fire Grant</t>
  </si>
  <si>
    <t>FEMA Fire</t>
  </si>
  <si>
    <t>4140</t>
  </si>
  <si>
    <t>Attorney Fees/ Negotiations</t>
  </si>
  <si>
    <t>Public Works- Recycling</t>
  </si>
  <si>
    <t>Budget Estimates</t>
  </si>
  <si>
    <t>1989</t>
  </si>
  <si>
    <t>4950.0060</t>
  </si>
  <si>
    <t>Maps and Records</t>
  </si>
  <si>
    <t>Donations - Beautification</t>
  </si>
  <si>
    <t>Traffic Diversion Program</t>
  </si>
  <si>
    <t>Ins. Recovery Flood Repair</t>
  </si>
  <si>
    <t>2706</t>
  </si>
  <si>
    <t>Local Grants</t>
  </si>
  <si>
    <t>Airport- Map Sales</t>
  </si>
  <si>
    <t>2650</t>
  </si>
  <si>
    <t>Street Crack Filler</t>
  </si>
  <si>
    <t>1130</t>
  </si>
  <si>
    <t>Gross Receipts Tax</t>
  </si>
  <si>
    <t>2013-14</t>
  </si>
  <si>
    <t>6000</t>
  </si>
  <si>
    <t>7000</t>
  </si>
  <si>
    <t>Bond Anticipation Notes Prin</t>
  </si>
  <si>
    <t>Bond Anticipation Notes Int</t>
  </si>
  <si>
    <t>Water Billings</t>
  </si>
  <si>
    <t>Shortage</t>
  </si>
  <si>
    <t>Approp. Surplus</t>
  </si>
  <si>
    <t>Rate Increase</t>
  </si>
  <si>
    <t>Sewer Billings</t>
  </si>
  <si>
    <t>Proposed Rate Increase</t>
  </si>
  <si>
    <t>Proposed Rate</t>
  </si>
  <si>
    <t>per 1000 gal</t>
  </si>
  <si>
    <t>Inc/(Dec)</t>
  </si>
  <si>
    <t>2014-2015</t>
  </si>
  <si>
    <t>Fire Dept Misc. Fees</t>
  </si>
  <si>
    <t>2546</t>
  </si>
  <si>
    <t>IBM License Agreement</t>
  </si>
  <si>
    <t>Unclaimed Funds</t>
  </si>
  <si>
    <t>Equipment Sales Fire Dept</t>
  </si>
  <si>
    <t>5731</t>
  </si>
  <si>
    <t>Ban Proceeds</t>
  </si>
  <si>
    <t>4183</t>
  </si>
  <si>
    <t>Artists Fee-Grant2013</t>
  </si>
  <si>
    <t>2004</t>
  </si>
  <si>
    <t>FEMA-Golf Course</t>
  </si>
  <si>
    <t>5610.4</t>
  </si>
  <si>
    <t>Airport-Papl Lights</t>
  </si>
  <si>
    <t>1930.4491</t>
  </si>
  <si>
    <t>TOU Settlement</t>
  </si>
  <si>
    <t>2692</t>
  </si>
  <si>
    <t>Compensation for Loss</t>
  </si>
  <si>
    <t>Visitor Center - Entertainment</t>
  </si>
  <si>
    <t>2420.0080</t>
  </si>
  <si>
    <t>New Computer Hardware</t>
  </si>
  <si>
    <t>2014-15</t>
  </si>
  <si>
    <t>Bldg Maint- Window Replace</t>
  </si>
  <si>
    <t>8397.6000</t>
  </si>
  <si>
    <t>8397.7000</t>
  </si>
  <si>
    <t>Johnson City Debt - Prin</t>
  </si>
  <si>
    <t>Johnson City Debt - Int</t>
  </si>
  <si>
    <t>Capital Upgrades</t>
  </si>
  <si>
    <t>4120</t>
  </si>
  <si>
    <t>Software</t>
  </si>
  <si>
    <t>2013-2014</t>
  </si>
  <si>
    <t>2015-16</t>
  </si>
  <si>
    <t>2751</t>
  </si>
  <si>
    <t>Greenway Signage Project</t>
  </si>
  <si>
    <t>2420.2100</t>
  </si>
  <si>
    <t>Equip - Ranney Well Sub</t>
  </si>
  <si>
    <t>8389.2</t>
  </si>
  <si>
    <t>Laundry</t>
  </si>
  <si>
    <t>4500</t>
  </si>
  <si>
    <t>Gross Receipts Recovery</t>
  </si>
  <si>
    <t>Insurance - Appraisal Services</t>
  </si>
  <si>
    <t>2016-17</t>
  </si>
  <si>
    <t>Insurance-Personal Svcs</t>
  </si>
  <si>
    <t>1989.4010</t>
  </si>
  <si>
    <t>4140.0010</t>
  </si>
  <si>
    <t>Auditing Services</t>
  </si>
  <si>
    <t>1300.0040</t>
  </si>
  <si>
    <t>PT Wages</t>
  </si>
  <si>
    <t>Vestal Pump Station - Elec</t>
  </si>
  <si>
    <t>2007</t>
  </si>
  <si>
    <t>Airport - Field Use</t>
  </si>
  <si>
    <t>2822</t>
  </si>
  <si>
    <t>Sewer Repair Reimb</t>
  </si>
  <si>
    <t>4984</t>
  </si>
  <si>
    <t>Health Compliance Reporting</t>
  </si>
  <si>
    <t>2400.0030</t>
  </si>
  <si>
    <t>Pole Barn &amp; Shelving</t>
  </si>
  <si>
    <t>4984.4000</t>
  </si>
  <si>
    <t xml:space="preserve">Vehicles </t>
  </si>
  <si>
    <t>14-15</t>
  </si>
  <si>
    <t>Parking officer/Crossing Guards</t>
  </si>
  <si>
    <t>Grants - Miscellaneous Svcs</t>
  </si>
  <si>
    <t>207 Firemen</t>
  </si>
  <si>
    <t>2017-18</t>
  </si>
  <si>
    <t>Office Supplies Muni Bldg</t>
  </si>
  <si>
    <t>4540.9</t>
  </si>
  <si>
    <t>new accounting software</t>
  </si>
  <si>
    <t>new phone system</t>
  </si>
  <si>
    <t>new data network</t>
  </si>
  <si>
    <t>Fax Commissions</t>
  </si>
  <si>
    <t>Donations</t>
  </si>
  <si>
    <t>Purchased Water - JC</t>
  </si>
  <si>
    <t>Purchased Water - Vestal</t>
  </si>
  <si>
    <t>4210.0400</t>
  </si>
  <si>
    <t>Capital upgrades</t>
  </si>
  <si>
    <t>Phone System</t>
  </si>
  <si>
    <t>2400.20</t>
  </si>
  <si>
    <t>2018-19</t>
  </si>
  <si>
    <t>8000</t>
  </si>
  <si>
    <t>4120.4000</t>
  </si>
  <si>
    <t>1989.4000</t>
  </si>
  <si>
    <t>DESCRIPTION</t>
  </si>
  <si>
    <t>8130</t>
  </si>
  <si>
    <t>4019</t>
  </si>
  <si>
    <t>Chesapeake Bay Proj</t>
  </si>
  <si>
    <t>2005</t>
  </si>
  <si>
    <t>Logan Field Fence Caps</t>
  </si>
  <si>
    <t>1982</t>
  </si>
  <si>
    <t>4092</t>
  </si>
  <si>
    <t>DRI Video / Other Services</t>
  </si>
  <si>
    <t>4260.1</t>
  </si>
  <si>
    <t>New Phone System</t>
  </si>
  <si>
    <t>2019-20</t>
  </si>
  <si>
    <t>Acutal</t>
  </si>
  <si>
    <t>2400.002</t>
  </si>
  <si>
    <t>phone system</t>
  </si>
  <si>
    <t>1100.002</t>
  </si>
  <si>
    <t>2400.004</t>
  </si>
  <si>
    <t>New Phone Sysytem</t>
  </si>
  <si>
    <t>Health  Compliance Reporting</t>
  </si>
  <si>
    <t>Office Supplies-Water Plant</t>
  </si>
  <si>
    <t>Maintenance Agreement</t>
  </si>
  <si>
    <t>4130.0020</t>
  </si>
  <si>
    <t>4120.0020</t>
  </si>
  <si>
    <t>Logics Software</t>
  </si>
  <si>
    <t>nys Unemployment</t>
  </si>
  <si>
    <t>4400</t>
  </si>
  <si>
    <t>Library Parking Lot</t>
  </si>
  <si>
    <t>4093</t>
  </si>
  <si>
    <t>2420.0100</t>
  </si>
  <si>
    <t>Equip #1 update</t>
  </si>
  <si>
    <t>U.G Equipment</t>
  </si>
  <si>
    <t>Bond Principle</t>
  </si>
  <si>
    <t>1620</t>
  </si>
  <si>
    <t>Purchase of Equipment-Phone Sysyem</t>
  </si>
  <si>
    <t>4989</t>
  </si>
  <si>
    <t>FEMA Relief</t>
  </si>
  <si>
    <t>Tickets</t>
  </si>
  <si>
    <t>Business/Occup license</t>
  </si>
  <si>
    <t>2818</t>
  </si>
  <si>
    <t>Transfer from Sewer G</t>
  </si>
  <si>
    <t>4260.2</t>
  </si>
  <si>
    <t>Website Maint</t>
  </si>
  <si>
    <t>Grant Consulting Services</t>
  </si>
  <si>
    <t>Police Grants</t>
  </si>
  <si>
    <t>0800</t>
  </si>
  <si>
    <t>Police SRO</t>
  </si>
  <si>
    <t>Donation for Grant writer</t>
  </si>
  <si>
    <t>Septic Haulers</t>
  </si>
  <si>
    <t>BC pump station maint agmt</t>
  </si>
  <si>
    <t>SPDES Permit Fee</t>
  </si>
  <si>
    <t>Tax Re-Levy</t>
  </si>
  <si>
    <t>NYS Employment</t>
  </si>
  <si>
    <t>4100</t>
  </si>
  <si>
    <t>2495.0100</t>
  </si>
  <si>
    <t>Concrete Grant</t>
  </si>
  <si>
    <t>2020-21</t>
  </si>
  <si>
    <t>Police dept fees</t>
  </si>
  <si>
    <t>Fire dept fees</t>
  </si>
  <si>
    <t>4591</t>
  </si>
  <si>
    <t>Federal Forfeiture</t>
  </si>
  <si>
    <t>2910</t>
  </si>
  <si>
    <t>Special Grants</t>
  </si>
  <si>
    <t>Purchase Acctg Software</t>
  </si>
  <si>
    <t>Attorneys</t>
  </si>
  <si>
    <t>4212.0020</t>
  </si>
  <si>
    <t>Tank Maintenance</t>
  </si>
  <si>
    <t>Municipal Contracted Svcs</t>
  </si>
  <si>
    <t xml:space="preserve">  </t>
  </si>
  <si>
    <t>Police donation</t>
  </si>
  <si>
    <t>Police other contributions</t>
  </si>
  <si>
    <t>2021-22</t>
  </si>
  <si>
    <t>SubTotal</t>
  </si>
  <si>
    <t>4570</t>
  </si>
  <si>
    <t>4100.2019</t>
  </si>
  <si>
    <t>COVID 2019</t>
  </si>
  <si>
    <t>4100.2019 COVID2019</t>
  </si>
  <si>
    <t>8760.4100.2019</t>
  </si>
  <si>
    <t>2400.0100</t>
  </si>
  <si>
    <t>4740</t>
  </si>
  <si>
    <t>Sawdust/Compost</t>
  </si>
  <si>
    <t>P/T Wages</t>
  </si>
  <si>
    <t>Contracted Service</t>
  </si>
  <si>
    <t>2020</t>
  </si>
  <si>
    <t>Cares Act Funding</t>
  </si>
  <si>
    <t>4110.2020</t>
  </si>
  <si>
    <t>Snow Storm Gail 2020</t>
  </si>
  <si>
    <t>4010.0200</t>
  </si>
  <si>
    <t>4146</t>
  </si>
  <si>
    <t>WWTP Attorney</t>
  </si>
  <si>
    <t>Work Comp Ins</t>
  </si>
  <si>
    <t>Disablility Insurance</t>
  </si>
  <si>
    <t>Health &amp; Med Ins - Retiree</t>
  </si>
  <si>
    <t>Safer Grant proceeds</t>
  </si>
  <si>
    <t>Cares Act 2019</t>
  </si>
  <si>
    <t>4150.0033</t>
  </si>
  <si>
    <t>Meter Maintenance fee</t>
  </si>
  <si>
    <t xml:space="preserve">2400.0035 </t>
  </si>
  <si>
    <t>PT Employees</t>
  </si>
  <si>
    <t>Sales</t>
  </si>
  <si>
    <t>2420.0092</t>
  </si>
  <si>
    <t>Financial Software</t>
  </si>
  <si>
    <t>4960.0060</t>
  </si>
  <si>
    <t>Oak Hill Pump Station</t>
  </si>
  <si>
    <t>Adjustments</t>
  </si>
  <si>
    <t>x 422.6839</t>
  </si>
  <si>
    <t>2022-23</t>
  </si>
  <si>
    <t>Donation-xmas lights/wash.ave</t>
  </si>
  <si>
    <t>Airport-Income</t>
  </si>
  <si>
    <t>Shared Services</t>
  </si>
  <si>
    <t>0401</t>
  </si>
  <si>
    <t>ARPA Fed Funds</t>
  </si>
  <si>
    <t>0012</t>
  </si>
  <si>
    <t>Tickets- Lot #12</t>
  </si>
  <si>
    <t>Other-replace gas meter</t>
  </si>
  <si>
    <t>3650</t>
  </si>
  <si>
    <t>Land Bank Demo</t>
  </si>
  <si>
    <t>2755</t>
  </si>
  <si>
    <t>Sertoma Field Upgrades</t>
  </si>
  <si>
    <t>Insurance Claims</t>
  </si>
  <si>
    <t>COVID.2019</t>
  </si>
  <si>
    <t>4200</t>
  </si>
  <si>
    <t>Capital Projects</t>
  </si>
  <si>
    <t>4225.2</t>
  </si>
  <si>
    <t>Sub station Tie Circuits</t>
  </si>
  <si>
    <t xml:space="preserve">4240.1 </t>
  </si>
  <si>
    <t>Heat - Dryer</t>
  </si>
  <si>
    <t>State Aid - Const. grant 2022</t>
  </si>
  <si>
    <t>Building Improvement</t>
  </si>
  <si>
    <t>Police SRO full time</t>
  </si>
  <si>
    <t>x 430.9586</t>
  </si>
  <si>
    <t>Difference (Rate Increase)</t>
  </si>
  <si>
    <t>2023-24</t>
  </si>
  <si>
    <t xml:space="preserve">2021-22 </t>
  </si>
  <si>
    <t>Budget Worksheet for 2023-24 FY</t>
  </si>
  <si>
    <t>2400.0003</t>
  </si>
  <si>
    <t>Website</t>
  </si>
  <si>
    <t>Other Contract Srvcs</t>
  </si>
  <si>
    <t>8360</t>
  </si>
  <si>
    <t xml:space="preserve">H/Ins </t>
  </si>
  <si>
    <t>4573</t>
  </si>
  <si>
    <t>Bomb Squad 2007-11 grant</t>
  </si>
  <si>
    <t>Street Paving</t>
  </si>
  <si>
    <t>Traffic Lights - NYSEG</t>
  </si>
  <si>
    <t>2420.02000</t>
  </si>
  <si>
    <t>2420.0900</t>
  </si>
  <si>
    <t>Update of System</t>
  </si>
  <si>
    <t>H/Ins</t>
  </si>
  <si>
    <t>4600</t>
  </si>
  <si>
    <t>Tree Program</t>
  </si>
  <si>
    <t>2420.0070</t>
  </si>
  <si>
    <t>Equipment #7</t>
  </si>
  <si>
    <t>2420.0025</t>
  </si>
  <si>
    <t>Equipment #1. wire</t>
  </si>
  <si>
    <t>Maine NY Fire District</t>
  </si>
  <si>
    <t>w/o tax loss</t>
  </si>
  <si>
    <t>2420.0093</t>
  </si>
  <si>
    <t>Software annual maint</t>
  </si>
  <si>
    <t>*Current Rate is $3.78 / 1k gal</t>
  </si>
  <si>
    <t>2023-24 Budget Summary and Tax Levy</t>
  </si>
  <si>
    <t>Percentage Tax Rate Increase For 2023-24</t>
  </si>
  <si>
    <t>Net Increase in Taxes Levied For 2023-24</t>
  </si>
  <si>
    <t>Percentage Increase in Taxes Levied 2023-24</t>
  </si>
  <si>
    <t>tax loss diff</t>
  </si>
  <si>
    <t>Grants- Misc. Admin</t>
  </si>
  <si>
    <t>x 474.5881</t>
  </si>
  <si>
    <t>(.430 to .474)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</si>
</sst>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_);_(&quot;$&quot;* \(#,##0\);_(&quot;$&quot;* &quot;-&quot;??_);_(@_)"/>
    <numFmt numFmtId="166" formatCode="&quot;$&quot;#,##0.0000_);[Red]\(&quot;$&quot;#,##0.0000\)"/>
    <numFmt numFmtId="167" formatCode="[$-409]dddd\,\ mmmm\ dd\,\ yyyy"/>
    <numFmt numFmtId="168" formatCode="mm/dd/yy;@"/>
    <numFmt numFmtId="169" formatCode="0.0%"/>
    <numFmt numFmtId="170" formatCode="&quot;$&quot;#,##0.0_);[Red]\(&quot;$&quot;#,##0.0\)"/>
    <numFmt numFmtId="171" formatCode="&quot;$&quot;#,##0.00000_);[Red]\(&quot;$&quot;#,##0.00000\)"/>
    <numFmt numFmtId="172" formatCode="&quot;$&quot;#,##0.0000000_);[Red]\(&quot;$&quot;#,##0.0000000\)"/>
    <numFmt numFmtId="173" formatCode="[$$-409]#,##0_);[Red]\([$$-409]#,##0\)"/>
    <numFmt numFmtId="174" formatCode="[$-409]h:mm:ss\ AM/PM"/>
    <numFmt numFmtId="175" formatCode="&quot;$&quot;#,##0.00"/>
    <numFmt numFmtId="176" formatCode="0.0000"/>
    <numFmt numFmtId="177" formatCode="0.000"/>
    <numFmt numFmtId="178" formatCode="&quot;$&quot;#,##0"/>
    <numFmt numFmtId="179" formatCode="[$-409]dddd\,\ mmmm\ d\,\ yyyy"/>
    <numFmt numFmtId="180" formatCode="0.000%"/>
  </numFmts>
  <fonts count="54">
    <font>
      <sz val="12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u val="singleAccounting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23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9" tint="-0.24997000396251678"/>
      <name val="Times New Roman"/>
      <family val="1"/>
    </font>
    <font>
      <b/>
      <sz val="11"/>
      <color theme="2" tint="-0.4999699890613556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6" fontId="2" fillId="0" borderId="0" xfId="0" applyNumberFormat="1" applyFont="1" applyAlignment="1">
      <alignment/>
    </xf>
    <xf numFmtId="6" fontId="2" fillId="0" borderId="10" xfId="0" applyNumberFormat="1" applyFont="1" applyBorder="1" applyAlignment="1">
      <alignment/>
    </xf>
    <xf numFmtId="6" fontId="4" fillId="0" borderId="0" xfId="0" applyNumberFormat="1" applyFont="1" applyAlignment="1">
      <alignment/>
    </xf>
    <xf numFmtId="6" fontId="4" fillId="0" borderId="0" xfId="0" applyNumberFormat="1" applyFont="1" applyAlignment="1">
      <alignment horizontal="center"/>
    </xf>
    <xf numFmtId="6" fontId="2" fillId="0" borderId="11" xfId="0" applyNumberFormat="1" applyFont="1" applyBorder="1" applyAlignment="1">
      <alignment/>
    </xf>
    <xf numFmtId="8" fontId="1" fillId="0" borderId="0" xfId="44" applyNumberFormat="1" applyFont="1" applyAlignment="1">
      <alignment horizontal="right"/>
    </xf>
    <xf numFmtId="10" fontId="2" fillId="0" borderId="10" xfId="0" applyNumberFormat="1" applyFont="1" applyBorder="1" applyAlignment="1">
      <alignment/>
    </xf>
    <xf numFmtId="8" fontId="1" fillId="0" borderId="0" xfId="44" applyNumberFormat="1" applyFont="1" applyAlignment="1">
      <alignment/>
    </xf>
    <xf numFmtId="6" fontId="2" fillId="0" borderId="11" xfId="0" applyNumberFormat="1" applyFont="1" applyBorder="1" applyAlignment="1">
      <alignment horizontal="center"/>
    </xf>
    <xf numFmtId="6" fontId="2" fillId="0" borderId="0" xfId="0" applyNumberFormat="1" applyFont="1" applyAlignment="1" quotePrefix="1">
      <alignment horizontal="center"/>
    </xf>
    <xf numFmtId="6" fontId="2" fillId="0" borderId="0" xfId="0" applyNumberFormat="1" applyFont="1" applyAlignment="1">
      <alignment horizontal="center"/>
    </xf>
    <xf numFmtId="8" fontId="3" fillId="0" borderId="0" xfId="44" applyNumberFormat="1" applyFont="1" applyAlignment="1" quotePrefix="1">
      <alignment horizontal="center"/>
    </xf>
    <xf numFmtId="8" fontId="1" fillId="0" borderId="0" xfId="44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8" fontId="3" fillId="0" borderId="0" xfId="44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 horizontal="right"/>
    </xf>
    <xf numFmtId="8" fontId="1" fillId="0" borderId="0" xfId="44" applyNumberFormat="1" applyFont="1" applyAlignment="1" quotePrefix="1">
      <alignment horizontal="center"/>
    </xf>
    <xf numFmtId="8" fontId="3" fillId="0" borderId="0" xfId="44" applyNumberFormat="1" applyFont="1" applyAlignment="1">
      <alignment/>
    </xf>
    <xf numFmtId="8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6" fontId="2" fillId="0" borderId="0" xfId="0" applyNumberFormat="1" applyFont="1" applyAlignment="1" quotePrefix="1">
      <alignment/>
    </xf>
    <xf numFmtId="49" fontId="1" fillId="0" borderId="11" xfId="0" applyNumberFormat="1" applyFont="1" applyBorder="1" applyAlignment="1" quotePrefix="1">
      <alignment/>
    </xf>
    <xf numFmtId="42" fontId="1" fillId="0" borderId="0" xfId="44" applyNumberFormat="1" applyFont="1" applyAlignment="1">
      <alignment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8" fontId="1" fillId="0" borderId="11" xfId="44" applyNumberFormat="1" applyFont="1" applyBorder="1" applyAlignment="1">
      <alignment horizontal="right"/>
    </xf>
    <xf numFmtId="8" fontId="1" fillId="0" borderId="11" xfId="44" applyNumberFormat="1" applyFont="1" applyBorder="1" applyAlignment="1">
      <alignment/>
    </xf>
    <xf numFmtId="8" fontId="1" fillId="0" borderId="11" xfId="0" applyNumberFormat="1" applyFont="1" applyBorder="1" applyAlignment="1">
      <alignment/>
    </xf>
    <xf numFmtId="8" fontId="1" fillId="0" borderId="12" xfId="44" applyNumberFormat="1" applyFont="1" applyBorder="1" applyAlignment="1">
      <alignment/>
    </xf>
    <xf numFmtId="0" fontId="1" fillId="0" borderId="11" xfId="0" applyFont="1" applyBorder="1" applyAlignment="1">
      <alignment/>
    </xf>
    <xf numFmtId="8" fontId="1" fillId="0" borderId="10" xfId="44" applyNumberFormat="1" applyFont="1" applyBorder="1" applyAlignment="1">
      <alignment/>
    </xf>
    <xf numFmtId="164" fontId="1" fillId="0" borderId="0" xfId="0" applyNumberFormat="1" applyFont="1" applyAlignment="1" quotePrefix="1">
      <alignment horizontal="center"/>
    </xf>
    <xf numFmtId="164" fontId="2" fillId="0" borderId="0" xfId="0" applyNumberFormat="1" applyFont="1" applyAlignment="1" quotePrefix="1">
      <alignment horizontal="right"/>
    </xf>
    <xf numFmtId="8" fontId="3" fillId="0" borderId="0" xfId="0" applyNumberFormat="1" applyFont="1" applyAlignment="1">
      <alignment/>
    </xf>
    <xf numFmtId="44" fontId="1" fillId="0" borderId="0" xfId="44" applyFont="1" applyAlignment="1">
      <alignment horizontal="right"/>
    </xf>
    <xf numFmtId="44" fontId="1" fillId="0" borderId="0" xfId="44" applyFont="1" applyAlignment="1">
      <alignment/>
    </xf>
    <xf numFmtId="165" fontId="1" fillId="0" borderId="0" xfId="44" applyNumberFormat="1" applyFont="1" applyAlignment="1">
      <alignment/>
    </xf>
    <xf numFmtId="165" fontId="1" fillId="0" borderId="0" xfId="44" applyNumberFormat="1" applyFont="1" applyAlignment="1">
      <alignment horizontal="right"/>
    </xf>
    <xf numFmtId="44" fontId="5" fillId="0" borderId="0" xfId="44" applyFont="1" applyAlignment="1">
      <alignment horizontal="right"/>
    </xf>
    <xf numFmtId="44" fontId="5" fillId="0" borderId="0" xfId="44" applyFont="1" applyAlignment="1">
      <alignment/>
    </xf>
    <xf numFmtId="165" fontId="5" fillId="0" borderId="0" xfId="44" applyNumberFormat="1" applyFont="1" applyAlignment="1">
      <alignment/>
    </xf>
    <xf numFmtId="44" fontId="3" fillId="0" borderId="0" xfId="44" applyFont="1" applyAlignment="1">
      <alignment horizontal="right"/>
    </xf>
    <xf numFmtId="44" fontId="1" fillId="0" borderId="0" xfId="44" applyFont="1" applyAlignment="1" quotePrefix="1">
      <alignment horizontal="center"/>
    </xf>
    <xf numFmtId="44" fontId="1" fillId="0" borderId="0" xfId="44" applyFont="1" applyAlignment="1">
      <alignment horizontal="center"/>
    </xf>
    <xf numFmtId="44" fontId="3" fillId="0" borderId="0" xfId="44" applyFont="1" applyAlignment="1">
      <alignment horizontal="center"/>
    </xf>
    <xf numFmtId="44" fontId="3" fillId="0" borderId="0" xfId="44" applyFont="1" applyAlignment="1">
      <alignment/>
    </xf>
    <xf numFmtId="0" fontId="3" fillId="0" borderId="0" xfId="0" applyFont="1" applyAlignment="1">
      <alignment horizontal="center"/>
    </xf>
    <xf numFmtId="42" fontId="1" fillId="0" borderId="0" xfId="44" applyNumberFormat="1" applyFont="1" applyAlignment="1">
      <alignment horizontal="right"/>
    </xf>
    <xf numFmtId="42" fontId="3" fillId="0" borderId="0" xfId="44" applyNumberFormat="1" applyFont="1" applyAlignment="1">
      <alignment/>
    </xf>
    <xf numFmtId="165" fontId="3" fillId="0" borderId="0" xfId="44" applyNumberFormat="1" applyFont="1" applyAlignment="1">
      <alignment/>
    </xf>
    <xf numFmtId="8" fontId="1" fillId="0" borderId="10" xfId="0" applyNumberFormat="1" applyFont="1" applyBorder="1" applyAlignment="1">
      <alignment/>
    </xf>
    <xf numFmtId="165" fontId="5" fillId="0" borderId="0" xfId="44" applyNumberFormat="1" applyFont="1" applyAlignment="1">
      <alignment horizontal="right"/>
    </xf>
    <xf numFmtId="169" fontId="1" fillId="0" borderId="0" xfId="44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9" fontId="3" fillId="0" borderId="0" xfId="0" applyNumberFormat="1" applyFont="1" applyAlignment="1" quotePrefix="1">
      <alignment horizontal="center"/>
    </xf>
    <xf numFmtId="169" fontId="1" fillId="0" borderId="0" xfId="0" applyNumberFormat="1" applyFont="1" applyAlignment="1">
      <alignment/>
    </xf>
    <xf numFmtId="169" fontId="1" fillId="0" borderId="11" xfId="0" applyNumberFormat="1" applyFont="1" applyBorder="1" applyAlignment="1">
      <alignment/>
    </xf>
    <xf numFmtId="164" fontId="1" fillId="0" borderId="0" xfId="0" applyNumberFormat="1" applyFont="1" applyAlignment="1" quotePrefix="1">
      <alignment horizontal="right"/>
    </xf>
    <xf numFmtId="14" fontId="3" fillId="0" borderId="0" xfId="0" applyNumberFormat="1" applyFont="1" applyAlignment="1">
      <alignment horizontal="center"/>
    </xf>
    <xf numFmtId="169" fontId="1" fillId="0" borderId="10" xfId="0" applyNumberFormat="1" applyFont="1" applyBorder="1" applyAlignment="1">
      <alignment/>
    </xf>
    <xf numFmtId="14" fontId="3" fillId="0" borderId="0" xfId="0" applyNumberFormat="1" applyFont="1" applyAlignment="1" quotePrefix="1">
      <alignment horizontal="center"/>
    </xf>
    <xf numFmtId="49" fontId="1" fillId="0" borderId="0" xfId="0" applyNumberFormat="1" applyFont="1" applyAlignment="1" quotePrefix="1">
      <alignment horizontal="center"/>
    </xf>
    <xf numFmtId="10" fontId="2" fillId="0" borderId="0" xfId="0" applyNumberFormat="1" applyFont="1" applyAlignment="1">
      <alignment/>
    </xf>
    <xf numFmtId="6" fontId="2" fillId="0" borderId="11" xfId="0" applyNumberFormat="1" applyFont="1" applyBorder="1" applyAlignment="1" quotePrefix="1">
      <alignment horizontal="center"/>
    </xf>
    <xf numFmtId="6" fontId="2" fillId="0" borderId="12" xfId="0" applyNumberFormat="1" applyFont="1" applyBorder="1" applyAlignment="1">
      <alignment horizontal="center"/>
    </xf>
    <xf numFmtId="6" fontId="2" fillId="0" borderId="12" xfId="0" applyNumberFormat="1" applyFont="1" applyBorder="1" applyAlignment="1">
      <alignment/>
    </xf>
    <xf numFmtId="8" fontId="1" fillId="0" borderId="12" xfId="0" applyNumberFormat="1" applyFont="1" applyBorder="1" applyAlignment="1">
      <alignment/>
    </xf>
    <xf numFmtId="169" fontId="1" fillId="0" borderId="12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49" fontId="1" fillId="0" borderId="11" xfId="0" applyNumberFormat="1" applyFont="1" applyBorder="1" applyAlignment="1" quotePrefix="1">
      <alignment horizontal="center"/>
    </xf>
    <xf numFmtId="175" fontId="1" fillId="0" borderId="11" xfId="0" applyNumberFormat="1" applyFont="1" applyBorder="1" applyAlignment="1">
      <alignment/>
    </xf>
    <xf numFmtId="169" fontId="1" fillId="0" borderId="13" xfId="0" applyNumberFormat="1" applyFont="1" applyBorder="1" applyAlignment="1">
      <alignment/>
    </xf>
    <xf numFmtId="10" fontId="1" fillId="0" borderId="0" xfId="44" applyNumberFormat="1" applyFont="1" applyAlignment="1">
      <alignment/>
    </xf>
    <xf numFmtId="17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8" fontId="0" fillId="0" borderId="11" xfId="0" applyNumberFormat="1" applyBorder="1" applyAlignment="1">
      <alignment/>
    </xf>
    <xf numFmtId="10" fontId="2" fillId="0" borderId="14" xfId="0" applyNumberFormat="1" applyFont="1" applyBorder="1" applyAlignment="1" quotePrefix="1">
      <alignment/>
    </xf>
    <xf numFmtId="175" fontId="1" fillId="0" borderId="0" xfId="0" applyNumberFormat="1" applyFont="1" applyAlignment="1">
      <alignment/>
    </xf>
    <xf numFmtId="8" fontId="47" fillId="0" borderId="0" xfId="44" applyNumberFormat="1" applyFont="1" applyAlignment="1">
      <alignment horizontal="right"/>
    </xf>
    <xf numFmtId="8" fontId="48" fillId="0" borderId="0" xfId="44" applyNumberFormat="1" applyFont="1" applyAlignment="1">
      <alignment/>
    </xf>
    <xf numFmtId="8" fontId="48" fillId="0" borderId="0" xfId="0" applyNumberFormat="1" applyFont="1" applyAlignment="1">
      <alignment/>
    </xf>
    <xf numFmtId="169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0" fontId="48" fillId="0" borderId="0" xfId="0" applyNumberFormat="1" applyFont="1" applyAlignment="1">
      <alignment/>
    </xf>
    <xf numFmtId="8" fontId="48" fillId="0" borderId="0" xfId="44" applyNumberFormat="1" applyFont="1" applyAlignment="1">
      <alignment horizontal="center"/>
    </xf>
    <xf numFmtId="0" fontId="49" fillId="0" borderId="0" xfId="0" applyFont="1" applyAlignment="1">
      <alignment horizontal="center"/>
    </xf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8" fontId="49" fillId="0" borderId="0" xfId="44" applyNumberFormat="1" applyFont="1" applyAlignment="1">
      <alignment horizontal="right"/>
    </xf>
    <xf numFmtId="8" fontId="49" fillId="0" borderId="0" xfId="44" applyNumberFormat="1" applyFont="1" applyAlignment="1">
      <alignment/>
    </xf>
    <xf numFmtId="8" fontId="49" fillId="0" borderId="0" xfId="0" applyNumberFormat="1" applyFont="1" applyAlignment="1">
      <alignment/>
    </xf>
    <xf numFmtId="0" fontId="50" fillId="0" borderId="0" xfId="0" applyFont="1" applyAlignment="1">
      <alignment/>
    </xf>
    <xf numFmtId="49" fontId="49" fillId="0" borderId="0" xfId="0" applyNumberFormat="1" applyFont="1" applyAlignment="1">
      <alignment/>
    </xf>
    <xf numFmtId="8" fontId="50" fillId="0" borderId="0" xfId="44" applyNumberFormat="1" applyFont="1" applyAlignment="1">
      <alignment/>
    </xf>
    <xf numFmtId="0" fontId="49" fillId="0" borderId="0" xfId="0" applyFont="1" applyAlignment="1">
      <alignment/>
    </xf>
    <xf numFmtId="49" fontId="5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8" fontId="50" fillId="0" borderId="0" xfId="44" applyNumberFormat="1" applyFont="1" applyAlignment="1">
      <alignment horizontal="right"/>
    </xf>
    <xf numFmtId="0" fontId="49" fillId="0" borderId="0" xfId="0" applyFont="1" applyAlignment="1">
      <alignment horizontal="left"/>
    </xf>
    <xf numFmtId="8" fontId="49" fillId="0" borderId="0" xfId="44" applyNumberFormat="1" applyFont="1" applyAlignment="1">
      <alignment/>
    </xf>
    <xf numFmtId="10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right"/>
    </xf>
    <xf numFmtId="10" fontId="1" fillId="0" borderId="0" xfId="44" applyNumberFormat="1" applyFont="1" applyAlignment="1">
      <alignment horizontal="right"/>
    </xf>
    <xf numFmtId="169" fontId="1" fillId="0" borderId="0" xfId="0" applyNumberFormat="1" applyFont="1" applyBorder="1" applyAlignment="1">
      <alignment/>
    </xf>
    <xf numFmtId="8" fontId="1" fillId="0" borderId="13" xfId="44" applyNumberFormat="1" applyFont="1" applyBorder="1" applyAlignment="1">
      <alignment/>
    </xf>
    <xf numFmtId="8" fontId="1" fillId="0" borderId="13" xfId="0" applyNumberFormat="1" applyFont="1" applyBorder="1" applyAlignment="1">
      <alignment/>
    </xf>
    <xf numFmtId="8" fontId="1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8" fontId="3" fillId="0" borderId="0" xfId="44" applyNumberFormat="1" applyFont="1" applyBorder="1" applyAlignment="1">
      <alignment horizontal="center"/>
    </xf>
    <xf numFmtId="8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 quotePrefix="1">
      <alignment horizontal="center"/>
    </xf>
    <xf numFmtId="169" fontId="3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8" fontId="3" fillId="0" borderId="13" xfId="44" applyNumberFormat="1" applyFont="1" applyBorder="1" applyAlignment="1">
      <alignment horizontal="center"/>
    </xf>
    <xf numFmtId="8" fontId="3" fillId="0" borderId="13" xfId="0" applyNumberFormat="1" applyFont="1" applyBorder="1" applyAlignment="1">
      <alignment horizontal="center"/>
    </xf>
    <xf numFmtId="169" fontId="3" fillId="0" borderId="13" xfId="0" applyNumberFormat="1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8" fontId="1" fillId="0" borderId="13" xfId="44" applyNumberFormat="1" applyFont="1" applyBorder="1" applyAlignment="1">
      <alignment horizontal="right"/>
    </xf>
    <xf numFmtId="8" fontId="1" fillId="0" borderId="13" xfId="44" applyNumberFormat="1" applyFont="1" applyBorder="1" applyAlignment="1">
      <alignment horizontal="center"/>
    </xf>
    <xf numFmtId="8" fontId="3" fillId="0" borderId="13" xfId="44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8" fontId="1" fillId="0" borderId="0" xfId="44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8" fontId="3" fillId="0" borderId="0" xfId="0" applyNumberFormat="1" applyFont="1" applyFill="1" applyAlignment="1">
      <alignment horizontal="center"/>
    </xf>
    <xf numFmtId="8" fontId="1" fillId="0" borderId="0" xfId="0" applyNumberFormat="1" applyFont="1" applyFill="1" applyAlignment="1">
      <alignment horizontal="center"/>
    </xf>
    <xf numFmtId="8" fontId="1" fillId="0" borderId="0" xfId="0" applyNumberFormat="1" applyFont="1" applyFill="1" applyAlignment="1">
      <alignment/>
    </xf>
    <xf numFmtId="8" fontId="1" fillId="0" borderId="11" xfId="0" applyNumberFormat="1" applyFont="1" applyFill="1" applyBorder="1" applyAlignment="1">
      <alignment/>
    </xf>
    <xf numFmtId="8" fontId="1" fillId="0" borderId="0" xfId="44" applyNumberFormat="1" applyFont="1" applyFill="1" applyAlignment="1">
      <alignment/>
    </xf>
    <xf numFmtId="8" fontId="48" fillId="0" borderId="0" xfId="0" applyNumberFormat="1" applyFont="1" applyFill="1" applyAlignment="1">
      <alignment/>
    </xf>
    <xf numFmtId="8" fontId="1" fillId="0" borderId="0" xfId="44" applyNumberFormat="1" applyFont="1" applyFill="1" applyAlignment="1">
      <alignment horizontal="right"/>
    </xf>
    <xf numFmtId="8" fontId="1" fillId="0" borderId="10" xfId="44" applyNumberFormat="1" applyFont="1" applyFill="1" applyBorder="1" applyAlignment="1">
      <alignment/>
    </xf>
    <xf numFmtId="8" fontId="1" fillId="0" borderId="13" xfId="0" applyNumberFormat="1" applyFont="1" applyFill="1" applyBorder="1" applyAlignment="1">
      <alignment horizontal="center"/>
    </xf>
    <xf numFmtId="8" fontId="1" fillId="0" borderId="12" xfId="44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8" fontId="1" fillId="0" borderId="12" xfId="0" applyNumberFormat="1" applyFont="1" applyFill="1" applyBorder="1" applyAlignment="1">
      <alignment/>
    </xf>
    <xf numFmtId="8" fontId="49" fillId="0" borderId="0" xfId="44" applyNumberFormat="1" applyFont="1" applyFill="1" applyAlignment="1">
      <alignment/>
    </xf>
    <xf numFmtId="8" fontId="49" fillId="0" borderId="0" xfId="44" applyNumberFormat="1" applyFont="1" applyFill="1" applyAlignment="1">
      <alignment horizontal="right"/>
    </xf>
    <xf numFmtId="8" fontId="1" fillId="0" borderId="11" xfId="44" applyNumberFormat="1" applyFont="1" applyFill="1" applyBorder="1" applyAlignment="1">
      <alignment/>
    </xf>
    <xf numFmtId="8" fontId="1" fillId="0" borderId="11" xfId="44" applyNumberFormat="1" applyFont="1" applyFill="1" applyBorder="1" applyAlignment="1">
      <alignment horizontal="right"/>
    </xf>
    <xf numFmtId="8" fontId="48" fillId="0" borderId="0" xfId="44" applyNumberFormat="1" applyFont="1" applyFill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center"/>
    </xf>
    <xf numFmtId="8" fontId="48" fillId="0" borderId="0" xfId="44" applyNumberFormat="1" applyFont="1" applyFill="1" applyAlignment="1">
      <alignment/>
    </xf>
    <xf numFmtId="8" fontId="1" fillId="0" borderId="13" xfId="0" applyNumberFormat="1" applyFont="1" applyFill="1" applyBorder="1" applyAlignment="1">
      <alignment/>
    </xf>
    <xf numFmtId="8" fontId="1" fillId="0" borderId="13" xfId="44" applyNumberFormat="1" applyFont="1" applyFill="1" applyBorder="1" applyAlignment="1">
      <alignment horizontal="center"/>
    </xf>
    <xf numFmtId="8" fontId="1" fillId="0" borderId="0" xfId="44" applyNumberFormat="1" applyFont="1" applyFill="1" applyBorder="1" applyAlignment="1">
      <alignment/>
    </xf>
    <xf numFmtId="8" fontId="3" fillId="0" borderId="0" xfId="0" applyNumberFormat="1" applyFont="1" applyFill="1" applyAlignment="1">
      <alignment/>
    </xf>
    <xf numFmtId="14" fontId="3" fillId="0" borderId="0" xfId="0" applyNumberFormat="1" applyFont="1" applyFill="1" applyAlignment="1" quotePrefix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8" fontId="1" fillId="0" borderId="0" xfId="44" applyNumberFormat="1" applyFont="1" applyBorder="1" applyAlignment="1">
      <alignment horizontal="right"/>
    </xf>
    <xf numFmtId="8" fontId="1" fillId="0" borderId="0" xfId="44" applyNumberFormat="1" applyFont="1" applyBorder="1" applyAlignment="1">
      <alignment/>
    </xf>
    <xf numFmtId="8" fontId="1" fillId="0" borderId="0" xfId="0" applyNumberFormat="1" applyFont="1" applyBorder="1" applyAlignment="1">
      <alignment/>
    </xf>
    <xf numFmtId="8" fontId="1" fillId="0" borderId="0" xfId="0" applyNumberFormat="1" applyFont="1" applyFill="1" applyBorder="1" applyAlignment="1">
      <alignment/>
    </xf>
    <xf numFmtId="8" fontId="3" fillId="0" borderId="0" xfId="0" applyNumberFormat="1" applyFont="1" applyBorder="1" applyAlignment="1">
      <alignment/>
    </xf>
    <xf numFmtId="169" fontId="1" fillId="0" borderId="0" xfId="0" applyNumberFormat="1" applyFont="1" applyFill="1" applyAlignment="1">
      <alignment/>
    </xf>
    <xf numFmtId="169" fontId="1" fillId="0" borderId="11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Border="1" applyAlignment="1" quotePrefix="1">
      <alignment horizontal="center"/>
    </xf>
    <xf numFmtId="175" fontId="1" fillId="0" borderId="0" xfId="46" applyNumberFormat="1" applyFont="1" applyAlignment="1">
      <alignment/>
    </xf>
    <xf numFmtId="49" fontId="1" fillId="0" borderId="0" xfId="0" applyNumberFormat="1" applyFont="1" applyFill="1" applyAlignment="1" quotePrefix="1">
      <alignment horizontal="center"/>
    </xf>
    <xf numFmtId="169" fontId="3" fillId="0" borderId="0" xfId="0" applyNumberFormat="1" applyFont="1" applyAlignment="1">
      <alignment/>
    </xf>
    <xf numFmtId="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 quotePrefix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 quotePrefix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13" xfId="44" applyNumberFormat="1" applyFont="1" applyFill="1" applyBorder="1" applyAlignment="1">
      <alignment/>
    </xf>
    <xf numFmtId="0" fontId="1" fillId="0" borderId="13" xfId="44" applyNumberFormat="1" applyFont="1" applyFill="1" applyBorder="1" applyAlignment="1">
      <alignment/>
    </xf>
    <xf numFmtId="0" fontId="1" fillId="0" borderId="13" xfId="44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8" fontId="1" fillId="0" borderId="0" xfId="44" applyNumberFormat="1" applyFont="1" applyFill="1" applyBorder="1" applyAlignment="1">
      <alignment horizontal="right"/>
    </xf>
    <xf numFmtId="0" fontId="51" fillId="0" borderId="0" xfId="0" applyFont="1" applyAlignment="1">
      <alignment horizontal="center"/>
    </xf>
    <xf numFmtId="49" fontId="51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8" fontId="51" fillId="0" borderId="0" xfId="44" applyNumberFormat="1" applyFont="1" applyAlignment="1">
      <alignment horizontal="right"/>
    </xf>
    <xf numFmtId="8" fontId="51" fillId="0" borderId="0" xfId="44" applyNumberFormat="1" applyFont="1" applyAlignment="1">
      <alignment/>
    </xf>
    <xf numFmtId="8" fontId="51" fillId="0" borderId="0" xfId="0" applyNumberFormat="1" applyFont="1" applyAlignment="1">
      <alignment/>
    </xf>
    <xf numFmtId="8" fontId="51" fillId="0" borderId="0" xfId="0" applyNumberFormat="1" applyFont="1" applyFill="1" applyAlignment="1">
      <alignment/>
    </xf>
    <xf numFmtId="169" fontId="51" fillId="0" borderId="0" xfId="0" applyNumberFormat="1" applyFont="1" applyFill="1" applyAlignment="1">
      <alignment/>
    </xf>
    <xf numFmtId="10" fontId="51" fillId="0" borderId="0" xfId="0" applyNumberFormat="1" applyFont="1" applyAlignment="1">
      <alignment/>
    </xf>
    <xf numFmtId="8" fontId="52" fillId="0" borderId="0" xfId="44" applyNumberFormat="1" applyFont="1" applyFill="1" applyAlignment="1">
      <alignment/>
    </xf>
    <xf numFmtId="8" fontId="52" fillId="0" borderId="0" xfId="44" applyNumberFormat="1" applyFont="1" applyAlignment="1">
      <alignment/>
    </xf>
    <xf numFmtId="8" fontId="52" fillId="0" borderId="13" xfId="44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49" fontId="52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8" fontId="52" fillId="0" borderId="0" xfId="44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14" fontId="3" fillId="0" borderId="13" xfId="0" applyNumberFormat="1" applyFont="1" applyFill="1" applyBorder="1" applyAlignment="1" quotePrefix="1">
      <alignment horizontal="center"/>
    </xf>
    <xf numFmtId="175" fontId="1" fillId="33" borderId="0" xfId="46" applyNumberFormat="1" applyFont="1" applyFill="1" applyAlignment="1">
      <alignment/>
    </xf>
    <xf numFmtId="14" fontId="3" fillId="0" borderId="0" xfId="44" applyNumberFormat="1" applyFont="1" applyFill="1" applyAlignment="1">
      <alignment horizontal="center"/>
    </xf>
    <xf numFmtId="6" fontId="2" fillId="0" borderId="0" xfId="0" applyNumberFormat="1" applyFont="1" applyFill="1" applyAlignment="1" quotePrefix="1">
      <alignment horizontal="center"/>
    </xf>
    <xf numFmtId="0" fontId="1" fillId="0" borderId="11" xfId="0" applyFont="1" applyBorder="1" applyAlignment="1" quotePrefix="1">
      <alignment/>
    </xf>
    <xf numFmtId="8" fontId="1" fillId="0" borderId="15" xfId="0" applyNumberFormat="1" applyFont="1" applyFill="1" applyBorder="1" applyAlignment="1">
      <alignment/>
    </xf>
    <xf numFmtId="8" fontId="53" fillId="0" borderId="0" xfId="44" applyNumberFormat="1" applyFont="1" applyFill="1" applyAlignment="1">
      <alignment/>
    </xf>
    <xf numFmtId="8" fontId="53" fillId="0" borderId="0" xfId="44" applyNumberFormat="1" applyFont="1" applyFill="1" applyAlignment="1">
      <alignment horizontal="center"/>
    </xf>
    <xf numFmtId="8" fontId="1" fillId="13" borderId="0" xfId="0" applyNumberFormat="1" applyFont="1" applyFill="1" applyBorder="1" applyAlignment="1">
      <alignment/>
    </xf>
    <xf numFmtId="6" fontId="2" fillId="0" borderId="0" xfId="0" applyNumberFormat="1" applyFont="1" applyAlignment="1">
      <alignment horizontal="center"/>
    </xf>
    <xf numFmtId="0" fontId="1" fillId="13" borderId="0" xfId="0" applyFont="1" applyFill="1" applyBorder="1" applyAlignment="1">
      <alignment/>
    </xf>
    <xf numFmtId="175" fontId="1" fillId="13" borderId="0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5" zoomScaleNormal="75" zoomScalePageLayoutView="0" workbookViewId="0" topLeftCell="A1">
      <selection activeCell="D27" sqref="D27"/>
    </sheetView>
  </sheetViews>
  <sheetFormatPr defaultColWidth="9.00390625" defaultRowHeight="15.75"/>
  <cols>
    <col min="1" max="1" width="10.375" style="2" customWidth="1"/>
    <col min="2" max="2" width="21.375" style="2" customWidth="1"/>
    <col min="3" max="3" width="15.625" style="2" customWidth="1"/>
    <col min="4" max="4" width="16.125" style="2" customWidth="1"/>
    <col min="5" max="5" width="15.00390625" style="2" bestFit="1" customWidth="1"/>
    <col min="6" max="6" width="15.375" style="2" customWidth="1"/>
    <col min="7" max="7" width="12.00390625" style="2" customWidth="1"/>
    <col min="8" max="10" width="9.00390625" style="2" customWidth="1"/>
    <col min="11" max="11" width="12.375" style="2" customWidth="1"/>
    <col min="12" max="16384" width="9.00390625" style="2" customWidth="1"/>
  </cols>
  <sheetData>
    <row r="1" spans="1:5" ht="15.75">
      <c r="A1" s="2" t="s">
        <v>657</v>
      </c>
      <c r="C1" s="2" t="s">
        <v>1004</v>
      </c>
      <c r="E1" s="41">
        <f ca="1">TODAY()</f>
        <v>45033</v>
      </c>
    </row>
    <row r="2" spans="1:5" ht="15.75">
      <c r="A2" s="2" t="s">
        <v>1383</v>
      </c>
      <c r="D2" s="219"/>
      <c r="E2" s="219"/>
    </row>
    <row r="3" spans="2:7" s="12" customFormat="1" ht="15.75">
      <c r="B3" s="12" t="s">
        <v>660</v>
      </c>
      <c r="C3" s="12" t="s">
        <v>662</v>
      </c>
      <c r="D3" s="12" t="s">
        <v>663</v>
      </c>
      <c r="E3" s="12" t="s">
        <v>665</v>
      </c>
      <c r="F3" s="5" t="s">
        <v>1083</v>
      </c>
      <c r="G3" s="12" t="s">
        <v>1083</v>
      </c>
    </row>
    <row r="4" spans="1:7" ht="15.75">
      <c r="A4" s="5" t="s">
        <v>658</v>
      </c>
      <c r="B4" s="5" t="s">
        <v>659</v>
      </c>
      <c r="C4" s="5" t="s">
        <v>661</v>
      </c>
      <c r="D4" s="5" t="s">
        <v>664</v>
      </c>
      <c r="E4" s="5" t="s">
        <v>666</v>
      </c>
      <c r="F4" s="5" t="s">
        <v>1084</v>
      </c>
      <c r="G4" s="12" t="s">
        <v>1143</v>
      </c>
    </row>
    <row r="6" spans="1:6" ht="15.75">
      <c r="A6" s="2" t="s">
        <v>667</v>
      </c>
      <c r="B6" s="2">
        <f>('General F'!AE653)</f>
        <v>17843575</v>
      </c>
      <c r="C6" s="2">
        <f>('General F'!AE839)</f>
        <v>8399156</v>
      </c>
      <c r="D6" s="2">
        <f>('General F'!AE840)</f>
        <v>150000</v>
      </c>
      <c r="E6" s="2">
        <f>SUM(B6-C6-D6)</f>
        <v>9294419</v>
      </c>
      <c r="F6" s="12"/>
    </row>
    <row r="7" ht="15.75">
      <c r="F7" s="12"/>
    </row>
    <row r="8" spans="1:6" ht="15.75">
      <c r="A8" s="2" t="s">
        <v>668</v>
      </c>
      <c r="B8" s="2">
        <f>('Electric F'!AE133)</f>
        <v>4079400</v>
      </c>
      <c r="C8" s="2">
        <f>('Electric F'!AE164)</f>
        <v>3390657.7699999996</v>
      </c>
      <c r="D8" s="2">
        <f>SUM(B8-C8)</f>
        <v>688742.2300000004</v>
      </c>
      <c r="E8" s="2">
        <v>0</v>
      </c>
      <c r="F8" s="12"/>
    </row>
    <row r="9" ht="15.75">
      <c r="F9" s="12"/>
    </row>
    <row r="10" spans="1:7" ht="15.75">
      <c r="A10" s="2" t="s">
        <v>669</v>
      </c>
      <c r="B10" s="2">
        <f>('Water F'!AE125)</f>
        <v>5199017</v>
      </c>
      <c r="C10" s="2">
        <f>('Water F'!AE154)</f>
        <v>4449574</v>
      </c>
      <c r="D10" s="2">
        <v>0</v>
      </c>
      <c r="E10" s="2">
        <v>0</v>
      </c>
      <c r="F10" s="77">
        <f>('Water F'!AE163)</f>
        <v>749443</v>
      </c>
      <c r="G10" s="71">
        <f>('Water F'!AE161)</f>
        <v>0.17991350051637542</v>
      </c>
    </row>
    <row r="11" ht="15.75">
      <c r="F11" s="77"/>
    </row>
    <row r="12" spans="1:7" ht="15.75">
      <c r="A12" s="2" t="s">
        <v>670</v>
      </c>
      <c r="B12" s="2">
        <f>('Sewer F'!AE126)</f>
        <v>4602980</v>
      </c>
      <c r="C12" s="2">
        <f>('Sewer F'!AE154)</f>
        <v>4424400</v>
      </c>
      <c r="D12" s="2">
        <v>0</v>
      </c>
      <c r="E12" s="2">
        <v>0</v>
      </c>
      <c r="F12" s="77">
        <f>('Sewer F'!AE159)</f>
        <v>183580</v>
      </c>
      <c r="G12" s="71">
        <f>('Sewer F'!AE160)</f>
        <v>0.05562693170110902</v>
      </c>
    </row>
    <row r="13" ht="15.75">
      <c r="F13" s="12"/>
    </row>
    <row r="14" spans="1:6" ht="15.75">
      <c r="A14" s="2" t="s">
        <v>671</v>
      </c>
      <c r="B14" s="2">
        <f>('Library F'!AE44)</f>
        <v>1329031.9100000001</v>
      </c>
      <c r="C14" s="2">
        <f>('Library F'!AE72)</f>
        <v>1177932</v>
      </c>
      <c r="D14" s="2">
        <v>0</v>
      </c>
      <c r="E14" s="2">
        <v>0</v>
      </c>
      <c r="F14" s="12"/>
    </row>
    <row r="15" ht="15.75">
      <c r="F15" s="12"/>
    </row>
    <row r="16" spans="1:6" ht="16.5" thickBot="1">
      <c r="A16" s="6" t="s">
        <v>672</v>
      </c>
      <c r="B16" s="6">
        <f>('Parking F'!AE32)</f>
        <v>20800</v>
      </c>
      <c r="C16" s="6">
        <f>('Parking F'!AE56)</f>
        <v>17950</v>
      </c>
      <c r="D16" s="6">
        <f>SUM(C16-B16)</f>
        <v>-2850</v>
      </c>
      <c r="E16" s="6">
        <v>0</v>
      </c>
      <c r="F16" s="10"/>
    </row>
    <row r="18" spans="1:5" ht="16.5" thickBot="1">
      <c r="A18" s="2" t="s">
        <v>673</v>
      </c>
      <c r="B18" s="3">
        <f>SUM(B6:B17)</f>
        <v>33074803.91</v>
      </c>
      <c r="C18" s="3">
        <f>SUM(C6:C17)</f>
        <v>21859669.77</v>
      </c>
      <c r="D18" s="3"/>
      <c r="E18" s="3">
        <f>SUM(E6:E17)</f>
        <v>9294419</v>
      </c>
    </row>
    <row r="19" ht="16.5" thickTop="1"/>
    <row r="20" spans="1:5" ht="15.75">
      <c r="A20" s="4" t="s">
        <v>674</v>
      </c>
      <c r="C20" s="5" t="s">
        <v>1295</v>
      </c>
      <c r="D20" s="5" t="s">
        <v>1330</v>
      </c>
      <c r="E20" s="5" t="s">
        <v>1356</v>
      </c>
    </row>
    <row r="21" spans="1:4" ht="15.75">
      <c r="A21" s="4"/>
      <c r="D21" s="12"/>
    </row>
    <row r="22" spans="1:6" ht="15.75">
      <c r="A22" s="2" t="s">
        <v>881</v>
      </c>
      <c r="C22" s="2">
        <v>20509852</v>
      </c>
      <c r="D22" s="12">
        <v>20331816</v>
      </c>
      <c r="E22" s="2">
        <v>19584180</v>
      </c>
      <c r="F22" s="28">
        <f>SUM(E22-D22)</f>
        <v>-747636</v>
      </c>
    </row>
    <row r="23" spans="1:6" ht="16.5" thickBot="1">
      <c r="A23" s="2" t="s">
        <v>676</v>
      </c>
      <c r="C23" s="10" t="s">
        <v>1329</v>
      </c>
      <c r="D23" s="72" t="s">
        <v>1354</v>
      </c>
      <c r="E23" s="72" t="s">
        <v>1389</v>
      </c>
      <c r="F23" s="28"/>
    </row>
    <row r="24" spans="1:6" ht="16.5" thickBot="1">
      <c r="A24" s="2" t="s">
        <v>677</v>
      </c>
      <c r="C24" s="3">
        <v>8669184</v>
      </c>
      <c r="D24" s="73">
        <v>8762170</v>
      </c>
      <c r="E24" s="74">
        <f>E6</f>
        <v>9294419</v>
      </c>
      <c r="F24" s="28">
        <f>SUM(E24-D24)</f>
        <v>532249</v>
      </c>
    </row>
    <row r="25" ht="16.5" thickTop="1"/>
    <row r="26" spans="1:5" ht="16.5" thickBot="1">
      <c r="A26" s="2" t="s">
        <v>1384</v>
      </c>
      <c r="D26" s="213" t="s">
        <v>1390</v>
      </c>
      <c r="E26" s="8">
        <f>('General F'!AE848)</f>
        <v>0.10123840980865063</v>
      </c>
    </row>
    <row r="27" spans="1:5" ht="17.25" thickBot="1" thickTop="1">
      <c r="A27" s="2" t="s">
        <v>1385</v>
      </c>
      <c r="D27" s="11"/>
      <c r="E27" s="2">
        <f>SUM(E24-D24)</f>
        <v>532249</v>
      </c>
    </row>
    <row r="28" spans="1:5" ht="17.25" thickBot="1" thickTop="1">
      <c r="A28" s="2" t="s">
        <v>1386</v>
      </c>
      <c r="D28" s="11"/>
      <c r="E28" s="85">
        <f>SUM(E24-D24)/D24</f>
        <v>0.06074397095696614</v>
      </c>
    </row>
    <row r="29" spans="4:5" ht="16.5" thickTop="1">
      <c r="D29" s="11"/>
      <c r="E29" s="71"/>
    </row>
    <row r="31" ht="15.75">
      <c r="A31" s="4"/>
    </row>
    <row r="32" spans="1:4" ht="15.75">
      <c r="A32" s="4"/>
      <c r="B32" s="12"/>
      <c r="C32" s="219"/>
      <c r="D32" s="219"/>
    </row>
    <row r="33" spans="1:4" ht="15.75">
      <c r="A33" s="4"/>
      <c r="B33" s="5"/>
      <c r="C33" s="219"/>
      <c r="D33" s="219"/>
    </row>
    <row r="34" spans="2:4" ht="15.75">
      <c r="B34" s="12"/>
      <c r="C34" s="5"/>
      <c r="D34" s="5"/>
    </row>
  </sheetData>
  <sheetProtection/>
  <mergeCells count="3">
    <mergeCell ref="C33:D33"/>
    <mergeCell ref="C32:D32"/>
    <mergeCell ref="D2:E2"/>
  </mergeCells>
  <printOptions gridLines="1"/>
  <pageMargins left="0.7" right="0.7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48"/>
  <sheetViews>
    <sheetView zoomScale="75" zoomScaleNormal="75" zoomScalePageLayoutView="0" workbookViewId="0" topLeftCell="A1">
      <pane xSplit="4" ySplit="4" topLeftCell="W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" sqref="C1"/>
    </sheetView>
  </sheetViews>
  <sheetFormatPr defaultColWidth="9.00390625" defaultRowHeight="15.75"/>
  <cols>
    <col min="1" max="1" width="2.50390625" style="1" customWidth="1"/>
    <col min="2" max="2" width="6.50390625" style="1" bestFit="1" customWidth="1"/>
    <col min="3" max="3" width="8.25390625" style="21" customWidth="1"/>
    <col min="4" max="4" width="26.375" style="1" customWidth="1"/>
    <col min="5" max="5" width="13.625" style="26" hidden="1" customWidth="1"/>
    <col min="6" max="6" width="13.25390625" style="26" hidden="1" customWidth="1"/>
    <col min="7" max="7" width="0.12890625" style="26" hidden="1" customWidth="1"/>
    <col min="8" max="8" width="13.75390625" style="26" hidden="1" customWidth="1"/>
    <col min="9" max="9" width="14.00390625" style="26" hidden="1" customWidth="1"/>
    <col min="10" max="10" width="13.50390625" style="26" hidden="1" customWidth="1"/>
    <col min="11" max="11" width="14.00390625" style="26" hidden="1" customWidth="1"/>
    <col min="12" max="12" width="14.625" style="26" hidden="1" customWidth="1"/>
    <col min="13" max="13" width="15.25390625" style="26" hidden="1" customWidth="1"/>
    <col min="14" max="14" width="14.875" style="26" hidden="1" customWidth="1"/>
    <col min="15" max="15" width="15.25390625" style="26" hidden="1" customWidth="1"/>
    <col min="16" max="16" width="16.125" style="26" hidden="1" customWidth="1"/>
    <col min="17" max="17" width="16.875" style="26" hidden="1" customWidth="1"/>
    <col min="18" max="19" width="14.50390625" style="26" hidden="1" customWidth="1"/>
    <col min="20" max="20" width="15.625" style="26" hidden="1" customWidth="1"/>
    <col min="21" max="21" width="15.625" style="137" hidden="1" customWidth="1"/>
    <col min="22" max="24" width="15.625" style="137" customWidth="1"/>
    <col min="25" max="27" width="16.125" style="137" customWidth="1"/>
    <col min="28" max="28" width="10.875" style="64" customWidth="1"/>
    <col min="29" max="29" width="16.25390625" style="26" customWidth="1"/>
    <col min="30" max="30" width="14.375" style="26" customWidth="1"/>
    <col min="31" max="31" width="17.50390625" style="26" customWidth="1"/>
    <col min="32" max="32" width="15.00390625" style="220" customWidth="1"/>
    <col min="33" max="33" width="8.75390625" style="83" customWidth="1"/>
    <col min="34" max="16384" width="9.00390625" style="1" customWidth="1"/>
  </cols>
  <sheetData>
    <row r="1" spans="1:31" ht="14.25">
      <c r="A1" s="1" t="s">
        <v>482</v>
      </c>
      <c r="D1" s="66">
        <f ca="1">TODAY()</f>
        <v>45033</v>
      </c>
      <c r="E1" s="13" t="s">
        <v>702</v>
      </c>
      <c r="F1" s="14" t="s">
        <v>1</v>
      </c>
      <c r="G1" s="15" t="s">
        <v>2</v>
      </c>
      <c r="H1" s="14" t="s">
        <v>483</v>
      </c>
      <c r="I1" s="14" t="s">
        <v>484</v>
      </c>
      <c r="J1" s="14" t="s">
        <v>707</v>
      </c>
      <c r="K1" s="14" t="s">
        <v>894</v>
      </c>
      <c r="L1" s="14" t="s">
        <v>959</v>
      </c>
      <c r="M1" s="14" t="s">
        <v>1005</v>
      </c>
      <c r="N1" s="14" t="s">
        <v>1047</v>
      </c>
      <c r="O1" s="14" t="s">
        <v>1070</v>
      </c>
      <c r="P1" s="14" t="s">
        <v>1174</v>
      </c>
      <c r="Q1" s="14" t="s">
        <v>1165</v>
      </c>
      <c r="R1" s="14" t="s">
        <v>1175</v>
      </c>
      <c r="S1" s="14" t="s">
        <v>1185</v>
      </c>
      <c r="T1" s="14" t="s">
        <v>1207</v>
      </c>
      <c r="U1" s="133" t="s">
        <v>1221</v>
      </c>
      <c r="V1" s="133" t="s">
        <v>1236</v>
      </c>
      <c r="W1" s="133" t="s">
        <v>1280</v>
      </c>
      <c r="X1" s="133" t="s">
        <v>1295</v>
      </c>
      <c r="Y1" s="133" t="s">
        <v>1330</v>
      </c>
      <c r="Z1" s="133" t="s">
        <v>1330</v>
      </c>
      <c r="AA1" s="133" t="s">
        <v>1330</v>
      </c>
      <c r="AB1" s="61"/>
      <c r="AC1" s="14" t="s">
        <v>1356</v>
      </c>
      <c r="AD1" s="14" t="s">
        <v>1356</v>
      </c>
      <c r="AE1" s="14" t="s">
        <v>1356</v>
      </c>
    </row>
    <row r="2" spans="1:31" ht="14.25">
      <c r="A2" s="1" t="s">
        <v>1358</v>
      </c>
      <c r="D2" s="21"/>
      <c r="E2" s="16"/>
      <c r="F2" s="14"/>
      <c r="G2" s="15"/>
      <c r="H2" s="14"/>
      <c r="I2" s="1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34"/>
      <c r="V2" s="134"/>
      <c r="W2" s="134"/>
      <c r="X2" s="134"/>
      <c r="Y2" s="136" t="s">
        <v>700</v>
      </c>
      <c r="Z2" s="136" t="s">
        <v>951</v>
      </c>
      <c r="AA2" s="136" t="s">
        <v>902</v>
      </c>
      <c r="AB2" s="62"/>
      <c r="AC2" s="15" t="s">
        <v>1116</v>
      </c>
      <c r="AD2" s="15" t="s">
        <v>1328</v>
      </c>
      <c r="AE2" s="15" t="s">
        <v>700</v>
      </c>
    </row>
    <row r="3" spans="1:31" ht="14.25">
      <c r="A3" s="18" t="s">
        <v>1004</v>
      </c>
      <c r="E3" s="16" t="s">
        <v>3</v>
      </c>
      <c r="F3" s="16" t="s">
        <v>3</v>
      </c>
      <c r="G3" s="16" t="s">
        <v>3</v>
      </c>
      <c r="H3" s="17" t="s">
        <v>3</v>
      </c>
      <c r="I3" s="17" t="s">
        <v>3</v>
      </c>
      <c r="J3" s="17" t="s">
        <v>976</v>
      </c>
      <c r="K3" s="17" t="s">
        <v>976</v>
      </c>
      <c r="L3" s="17" t="s">
        <v>976</v>
      </c>
      <c r="M3" s="17" t="s">
        <v>3</v>
      </c>
      <c r="N3" s="17" t="s">
        <v>3</v>
      </c>
      <c r="O3" s="17" t="s">
        <v>3</v>
      </c>
      <c r="P3" s="17" t="s">
        <v>3</v>
      </c>
      <c r="Q3" s="17" t="s">
        <v>3</v>
      </c>
      <c r="R3" s="17" t="s">
        <v>3</v>
      </c>
      <c r="S3" s="17" t="s">
        <v>3</v>
      </c>
      <c r="T3" s="17" t="s">
        <v>3</v>
      </c>
      <c r="U3" s="135" t="s">
        <v>3</v>
      </c>
      <c r="V3" s="135" t="s">
        <v>3</v>
      </c>
      <c r="W3" s="135" t="s">
        <v>3</v>
      </c>
      <c r="X3" s="135" t="s">
        <v>3</v>
      </c>
      <c r="Y3" s="209" t="s">
        <v>701</v>
      </c>
      <c r="Z3" s="172"/>
      <c r="AA3" s="172">
        <v>44985</v>
      </c>
      <c r="AB3" s="63" t="s">
        <v>903</v>
      </c>
      <c r="AC3" s="69"/>
      <c r="AD3" s="55"/>
      <c r="AE3" s="67" t="s">
        <v>701</v>
      </c>
    </row>
    <row r="4" spans="1:31" ht="14.25">
      <c r="A4" s="18" t="s">
        <v>616</v>
      </c>
      <c r="B4" s="19"/>
      <c r="C4" s="19"/>
      <c r="D4" s="20"/>
      <c r="E4" s="9"/>
      <c r="F4" s="9"/>
      <c r="G4" s="9"/>
      <c r="H4" s="9"/>
      <c r="I4" s="9"/>
      <c r="J4" s="15" t="s">
        <v>901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36"/>
      <c r="V4" s="136"/>
      <c r="W4" s="136"/>
      <c r="X4" s="136"/>
      <c r="Y4" s="146"/>
      <c r="Z4" s="136"/>
      <c r="AA4" s="136"/>
      <c r="AB4" s="64">
        <v>0.75</v>
      </c>
      <c r="AC4" s="21"/>
      <c r="AD4" s="21"/>
      <c r="AE4" s="21"/>
    </row>
    <row r="5" spans="1:9" ht="14.25">
      <c r="A5" s="21" t="s">
        <v>4</v>
      </c>
      <c r="B5" s="19">
        <v>1010</v>
      </c>
      <c r="C5" s="22"/>
      <c r="D5" s="18" t="s">
        <v>94</v>
      </c>
      <c r="E5" s="23"/>
      <c r="F5" s="9"/>
      <c r="G5" s="9"/>
      <c r="H5" s="9"/>
      <c r="I5" s="9"/>
    </row>
    <row r="6" spans="1:32" ht="14.25">
      <c r="A6" s="21"/>
      <c r="B6" s="19"/>
      <c r="C6" s="19">
        <v>1900</v>
      </c>
      <c r="D6" s="1" t="s">
        <v>628</v>
      </c>
      <c r="E6" s="7">
        <v>29808</v>
      </c>
      <c r="F6" s="9">
        <v>29038.81</v>
      </c>
      <c r="G6" s="9">
        <v>26709.12</v>
      </c>
      <c r="H6" s="9">
        <v>29808.07</v>
      </c>
      <c r="I6" s="9">
        <v>30000.36</v>
      </c>
      <c r="J6" s="26">
        <v>27884.95</v>
      </c>
      <c r="K6" s="26">
        <v>22884.89</v>
      </c>
      <c r="L6" s="26">
        <v>20000.24</v>
      </c>
      <c r="M6" s="26">
        <v>20000.24</v>
      </c>
      <c r="N6" s="26">
        <v>19615.62</v>
      </c>
      <c r="O6" s="26">
        <v>20000.24</v>
      </c>
      <c r="P6" s="26">
        <v>20000.24</v>
      </c>
      <c r="Q6" s="26">
        <v>16122.8</v>
      </c>
      <c r="R6" s="26">
        <v>15199.6</v>
      </c>
      <c r="S6" s="26">
        <v>15784.2</v>
      </c>
      <c r="T6" s="26">
        <v>15199.6</v>
      </c>
      <c r="U6" s="137">
        <v>15199.6</v>
      </c>
      <c r="V6" s="137">
        <v>18575.83</v>
      </c>
      <c r="W6" s="137">
        <v>16278.06</v>
      </c>
      <c r="X6" s="137">
        <v>14859.4</v>
      </c>
      <c r="Y6" s="26">
        <v>15360</v>
      </c>
      <c r="Z6" s="137">
        <f aca="true" t="shared" si="0" ref="Z6:Z11">Y6</f>
        <v>15360</v>
      </c>
      <c r="AA6" s="137">
        <v>11224.44</v>
      </c>
      <c r="AB6" s="64">
        <f aca="true" t="shared" si="1" ref="AB6:AB12">SUM(AA6/Z6)</f>
        <v>0.7307578125</v>
      </c>
      <c r="AC6" s="26">
        <v>15360</v>
      </c>
      <c r="AE6" s="26">
        <f aca="true" t="shared" si="2" ref="AE6:AE11">SUM(AC6:AD6)</f>
        <v>15360</v>
      </c>
      <c r="AF6" s="218"/>
    </row>
    <row r="7" spans="1:32" ht="14.25">
      <c r="A7" s="21"/>
      <c r="B7" s="19"/>
      <c r="C7" s="19">
        <v>4090</v>
      </c>
      <c r="D7" s="1" t="s">
        <v>95</v>
      </c>
      <c r="E7" s="7">
        <v>276</v>
      </c>
      <c r="F7" s="9"/>
      <c r="G7" s="9"/>
      <c r="H7" s="9"/>
      <c r="I7" s="9">
        <v>326.61</v>
      </c>
      <c r="J7" s="26">
        <v>456.08</v>
      </c>
      <c r="K7" s="26">
        <v>850.68</v>
      </c>
      <c r="L7" s="26">
        <v>1383.3</v>
      </c>
      <c r="M7" s="26">
        <v>1257.04</v>
      </c>
      <c r="N7" s="26">
        <v>885.11</v>
      </c>
      <c r="O7" s="26">
        <v>365.98</v>
      </c>
      <c r="P7" s="26">
        <v>1704.05</v>
      </c>
      <c r="Q7" s="26">
        <v>2375.22</v>
      </c>
      <c r="R7" s="26">
        <v>340</v>
      </c>
      <c r="S7" s="26">
        <v>115</v>
      </c>
      <c r="T7" s="26">
        <v>40</v>
      </c>
      <c r="U7" s="137">
        <v>176.75</v>
      </c>
      <c r="V7" s="137">
        <v>410</v>
      </c>
      <c r="W7" s="137">
        <v>366.98</v>
      </c>
      <c r="X7" s="137">
        <v>508.5</v>
      </c>
      <c r="Y7" s="26">
        <v>1000</v>
      </c>
      <c r="Z7" s="137">
        <f t="shared" si="0"/>
        <v>1000</v>
      </c>
      <c r="AA7" s="137">
        <v>0</v>
      </c>
      <c r="AB7" s="64">
        <f t="shared" si="1"/>
        <v>0</v>
      </c>
      <c r="AC7" s="26">
        <v>1000</v>
      </c>
      <c r="AE7" s="26">
        <f t="shared" si="2"/>
        <v>1000</v>
      </c>
      <c r="AF7" s="218"/>
    </row>
    <row r="8" spans="1:32" ht="14.25">
      <c r="A8" s="21"/>
      <c r="B8" s="19"/>
      <c r="C8" s="21">
        <v>8310</v>
      </c>
      <c r="D8" s="1" t="s">
        <v>853</v>
      </c>
      <c r="E8" s="7"/>
      <c r="F8" s="9">
        <v>2010</v>
      </c>
      <c r="G8" s="9">
        <v>2616.42</v>
      </c>
      <c r="H8" s="9"/>
      <c r="I8" s="9">
        <v>1265.84</v>
      </c>
      <c r="J8" s="26">
        <v>1268.72</v>
      </c>
      <c r="K8" s="26">
        <v>762.68</v>
      </c>
      <c r="L8" s="26">
        <v>389.33</v>
      </c>
      <c r="M8" s="26">
        <v>679.68</v>
      </c>
      <c r="N8" s="26">
        <v>823.78</v>
      </c>
      <c r="O8" s="26">
        <v>1002.63</v>
      </c>
      <c r="P8" s="26">
        <v>1037.92</v>
      </c>
      <c r="Q8" s="26">
        <v>1100.03</v>
      </c>
      <c r="R8" s="26">
        <v>1229.24</v>
      </c>
      <c r="S8" s="26">
        <v>1539.7</v>
      </c>
      <c r="T8" s="26">
        <v>1704.62</v>
      </c>
      <c r="U8" s="137">
        <v>2212.85</v>
      </c>
      <c r="V8" s="137">
        <v>2261.36</v>
      </c>
      <c r="W8" s="137">
        <v>2176.94</v>
      </c>
      <c r="X8" s="137">
        <v>3331.75</v>
      </c>
      <c r="Y8" s="26">
        <v>1400</v>
      </c>
      <c r="Z8" s="137">
        <f t="shared" si="0"/>
        <v>1400</v>
      </c>
      <c r="AA8" s="137">
        <v>1224</v>
      </c>
      <c r="AB8" s="64">
        <f t="shared" si="1"/>
        <v>0.8742857142857143</v>
      </c>
      <c r="AC8" s="26">
        <v>1400</v>
      </c>
      <c r="AE8" s="26">
        <f t="shared" si="2"/>
        <v>1400</v>
      </c>
      <c r="AF8" s="218"/>
    </row>
    <row r="9" spans="1:32" ht="14.25">
      <c r="A9" s="21"/>
      <c r="B9" s="19"/>
      <c r="C9" s="21">
        <v>8330</v>
      </c>
      <c r="D9" s="1" t="s">
        <v>100</v>
      </c>
      <c r="E9" s="7"/>
      <c r="F9" s="9">
        <v>1762.77</v>
      </c>
      <c r="G9" s="9">
        <v>1522.22</v>
      </c>
      <c r="H9" s="9">
        <v>2280.32</v>
      </c>
      <c r="I9" s="9">
        <v>2295.03</v>
      </c>
      <c r="J9" s="26">
        <v>2106.21</v>
      </c>
      <c r="K9" s="26">
        <v>1750.49</v>
      </c>
      <c r="L9" s="26">
        <v>1529.84</v>
      </c>
      <c r="M9" s="26">
        <v>1529.84</v>
      </c>
      <c r="N9" s="26">
        <v>1481.32</v>
      </c>
      <c r="O9" s="26">
        <v>1484</v>
      </c>
      <c r="P9" s="26">
        <v>1503.1</v>
      </c>
      <c r="Q9" s="26">
        <v>1233.32</v>
      </c>
      <c r="R9" s="26">
        <v>1162.72</v>
      </c>
      <c r="S9" s="26">
        <v>1207.44</v>
      </c>
      <c r="T9" s="26">
        <v>1162.72</v>
      </c>
      <c r="U9" s="137">
        <v>1162.72</v>
      </c>
      <c r="V9" s="137">
        <v>1421</v>
      </c>
      <c r="W9" s="137">
        <v>1245.52</v>
      </c>
      <c r="X9" s="137">
        <v>1065.04</v>
      </c>
      <c r="Y9" s="26">
        <v>1200</v>
      </c>
      <c r="Z9" s="137">
        <f t="shared" si="0"/>
        <v>1200</v>
      </c>
      <c r="AA9" s="137">
        <v>858.8</v>
      </c>
      <c r="AB9" s="64">
        <f t="shared" si="1"/>
        <v>0.7156666666666667</v>
      </c>
      <c r="AC9" s="26">
        <v>1200</v>
      </c>
      <c r="AE9" s="26">
        <f>SUM(AC9:AD9)</f>
        <v>1200</v>
      </c>
      <c r="AF9" s="218"/>
    </row>
    <row r="10" spans="1:32" ht="14.25">
      <c r="A10" s="21"/>
      <c r="B10" s="19"/>
      <c r="C10" s="21">
        <v>8340</v>
      </c>
      <c r="D10" s="1" t="s">
        <v>852</v>
      </c>
      <c r="E10" s="7"/>
      <c r="F10" s="9"/>
      <c r="G10" s="9"/>
      <c r="H10" s="9"/>
      <c r="I10" s="9">
        <v>0</v>
      </c>
      <c r="J10" s="26">
        <v>0</v>
      </c>
      <c r="K10" s="26">
        <v>0</v>
      </c>
      <c r="L10" s="26">
        <v>180.42</v>
      </c>
      <c r="M10" s="26">
        <v>128.92</v>
      </c>
      <c r="N10" s="26">
        <v>81.59</v>
      </c>
      <c r="O10" s="26">
        <v>61.66</v>
      </c>
      <c r="P10" s="26">
        <v>47.85</v>
      </c>
      <c r="Q10" s="26">
        <v>67.25</v>
      </c>
      <c r="R10" s="26">
        <v>47.4</v>
      </c>
      <c r="S10" s="26">
        <v>47.68</v>
      </c>
      <c r="T10" s="26">
        <v>43.21</v>
      </c>
      <c r="U10" s="137">
        <v>26.94</v>
      </c>
      <c r="V10" s="137">
        <v>20</v>
      </c>
      <c r="W10" s="137">
        <v>29.06</v>
      </c>
      <c r="X10" s="137">
        <v>21.18</v>
      </c>
      <c r="Y10" s="26">
        <v>100</v>
      </c>
      <c r="Z10" s="137">
        <f t="shared" si="0"/>
        <v>100</v>
      </c>
      <c r="AA10" s="137">
        <v>13.68</v>
      </c>
      <c r="AB10" s="64">
        <f t="shared" si="1"/>
        <v>0.1368</v>
      </c>
      <c r="AC10" s="26">
        <v>100</v>
      </c>
      <c r="AE10" s="26">
        <f t="shared" si="2"/>
        <v>100</v>
      </c>
      <c r="AF10" s="218"/>
    </row>
    <row r="11" spans="1:32" ht="16.5" thickBot="1">
      <c r="A11" s="31"/>
      <c r="B11" s="32"/>
      <c r="C11" s="31">
        <v>8355</v>
      </c>
      <c r="D11" s="38" t="s">
        <v>710</v>
      </c>
      <c r="E11" s="34"/>
      <c r="F11" s="35"/>
      <c r="G11" s="35"/>
      <c r="H11" s="35"/>
      <c r="I11" s="35"/>
      <c r="J11" s="36">
        <v>0</v>
      </c>
      <c r="K11" s="84" t="s">
        <v>1203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138">
        <v>0</v>
      </c>
      <c r="V11" s="138">
        <v>0</v>
      </c>
      <c r="W11" s="138">
        <v>0</v>
      </c>
      <c r="X11" s="138">
        <v>0</v>
      </c>
      <c r="Y11" s="36">
        <v>0</v>
      </c>
      <c r="Z11" s="138">
        <f t="shared" si="0"/>
        <v>0</v>
      </c>
      <c r="AA11" s="138">
        <v>0</v>
      </c>
      <c r="AB11" s="65">
        <v>0</v>
      </c>
      <c r="AC11" s="36">
        <v>0</v>
      </c>
      <c r="AD11" s="36"/>
      <c r="AE11" s="36">
        <f t="shared" si="2"/>
        <v>0</v>
      </c>
      <c r="AF11" s="218"/>
    </row>
    <row r="12" spans="1:32" ht="14.25">
      <c r="A12" s="21" t="s">
        <v>4</v>
      </c>
      <c r="B12" s="19">
        <v>1010</v>
      </c>
      <c r="C12" s="19"/>
      <c r="D12" s="1" t="s">
        <v>513</v>
      </c>
      <c r="E12" s="9">
        <f aca="true" t="shared" si="3" ref="E12:O12">SUM(E6:E11)</f>
        <v>30084</v>
      </c>
      <c r="F12" s="9">
        <f t="shared" si="3"/>
        <v>32811.58</v>
      </c>
      <c r="G12" s="9">
        <f t="shared" si="3"/>
        <v>30847.760000000002</v>
      </c>
      <c r="H12" s="9">
        <f t="shared" si="3"/>
        <v>32088.39</v>
      </c>
      <c r="I12" s="9">
        <f t="shared" si="3"/>
        <v>33887.840000000004</v>
      </c>
      <c r="J12" s="9">
        <f t="shared" si="3"/>
        <v>31715.960000000003</v>
      </c>
      <c r="K12" s="9">
        <f t="shared" si="3"/>
        <v>26248.74</v>
      </c>
      <c r="L12" s="9">
        <f t="shared" si="3"/>
        <v>23483.13</v>
      </c>
      <c r="M12" s="9">
        <f t="shared" si="3"/>
        <v>23595.72</v>
      </c>
      <c r="N12" s="9">
        <f t="shared" si="3"/>
        <v>22887.42</v>
      </c>
      <c r="O12" s="9">
        <f t="shared" si="3"/>
        <v>22914.510000000002</v>
      </c>
      <c r="P12" s="9">
        <f>SUM(P6:P11)</f>
        <v>24293.159999999996</v>
      </c>
      <c r="Q12" s="9">
        <f>SUM(Q6:Q11)</f>
        <v>20898.62</v>
      </c>
      <c r="R12" s="9">
        <f>SUM(R6:R11)</f>
        <v>17978.960000000003</v>
      </c>
      <c r="S12" s="9">
        <v>18694.02</v>
      </c>
      <c r="T12" s="9">
        <f aca="true" t="shared" si="4" ref="T12:AA12">SUM(T6:T11)</f>
        <v>18150.15</v>
      </c>
      <c r="U12" s="9">
        <f t="shared" si="4"/>
        <v>18778.86</v>
      </c>
      <c r="V12" s="9">
        <f t="shared" si="4"/>
        <v>22688.190000000002</v>
      </c>
      <c r="W12" s="9">
        <f t="shared" si="4"/>
        <v>20096.56</v>
      </c>
      <c r="X12" s="9">
        <f t="shared" si="4"/>
        <v>19785.870000000003</v>
      </c>
      <c r="Y12" s="9">
        <f t="shared" si="4"/>
        <v>19060</v>
      </c>
      <c r="Z12" s="9">
        <f t="shared" si="4"/>
        <v>19060</v>
      </c>
      <c r="AA12" s="9">
        <f t="shared" si="4"/>
        <v>13320.92</v>
      </c>
      <c r="AB12" s="64">
        <f t="shared" si="1"/>
        <v>0.698894018887723</v>
      </c>
      <c r="AC12" s="9">
        <f>SUM(AC6:AC11)</f>
        <v>19060</v>
      </c>
      <c r="AD12" s="9">
        <f>SUM(AD6:AD11)</f>
        <v>0</v>
      </c>
      <c r="AE12" s="26">
        <f>SUM(AC12+AD12)</f>
        <v>19060</v>
      </c>
      <c r="AF12" s="218"/>
    </row>
    <row r="13" spans="1:32" ht="14.25">
      <c r="A13" s="21"/>
      <c r="B13" s="19"/>
      <c r="C13" s="19"/>
      <c r="D13" s="18"/>
      <c r="E13" s="23"/>
      <c r="F13" s="9"/>
      <c r="G13" s="9"/>
      <c r="H13" s="9"/>
      <c r="I13" s="9"/>
      <c r="AF13" s="218"/>
    </row>
    <row r="14" spans="1:32" ht="14.25">
      <c r="A14" s="21" t="s">
        <v>4</v>
      </c>
      <c r="B14" s="19">
        <v>1110</v>
      </c>
      <c r="C14" s="22"/>
      <c r="D14" s="18" t="s">
        <v>105</v>
      </c>
      <c r="E14" s="23"/>
      <c r="F14" s="9"/>
      <c r="G14" s="9"/>
      <c r="H14" s="9"/>
      <c r="I14" s="9"/>
      <c r="AF14" s="218"/>
    </row>
    <row r="15" spans="1:32" ht="14.25">
      <c r="A15" s="21"/>
      <c r="B15" s="19"/>
      <c r="C15" s="19">
        <v>1100</v>
      </c>
      <c r="D15" s="1" t="s">
        <v>630</v>
      </c>
      <c r="E15" s="7">
        <v>100779</v>
      </c>
      <c r="F15" s="9">
        <v>95256.71</v>
      </c>
      <c r="G15" s="9">
        <v>91902.89</v>
      </c>
      <c r="H15" s="9">
        <v>91400.05</v>
      </c>
      <c r="I15" s="9">
        <v>95174.65</v>
      </c>
      <c r="J15" s="26">
        <v>99889.2</v>
      </c>
      <c r="K15" s="26">
        <v>107642.6</v>
      </c>
      <c r="L15" s="26">
        <v>112842.56</v>
      </c>
      <c r="M15" s="26">
        <v>117969.6</v>
      </c>
      <c r="N15" s="26">
        <v>105333.8</v>
      </c>
      <c r="O15" s="26">
        <v>107746.6</v>
      </c>
      <c r="P15" s="26">
        <v>108296.6</v>
      </c>
      <c r="Q15" s="26">
        <v>110784.6</v>
      </c>
      <c r="R15" s="26">
        <v>114512.79</v>
      </c>
      <c r="S15" s="26">
        <v>122036.43</v>
      </c>
      <c r="T15" s="26">
        <v>120018.34</v>
      </c>
      <c r="U15" s="137">
        <v>121290.16</v>
      </c>
      <c r="V15" s="137">
        <v>124036.74</v>
      </c>
      <c r="W15" s="137">
        <v>127811.21</v>
      </c>
      <c r="X15" s="137">
        <v>124883.46</v>
      </c>
      <c r="Y15" s="26">
        <v>125900</v>
      </c>
      <c r="Z15" s="137">
        <f>Y15</f>
        <v>125900</v>
      </c>
      <c r="AA15" s="137">
        <v>96501.41</v>
      </c>
      <c r="AB15" s="64">
        <f>SUM(AA15/Z15)</f>
        <v>0.76649253375695</v>
      </c>
      <c r="AC15" s="26">
        <v>128500</v>
      </c>
      <c r="AD15" s="26">
        <v>-600</v>
      </c>
      <c r="AE15" s="26">
        <f>SUM(AC15:AD15)</f>
        <v>127900</v>
      </c>
      <c r="AF15" s="218"/>
    </row>
    <row r="16" spans="1:32" ht="14.25">
      <c r="A16" s="21"/>
      <c r="B16" s="19"/>
      <c r="C16" s="19" t="s">
        <v>126</v>
      </c>
      <c r="D16" s="1" t="s">
        <v>1305</v>
      </c>
      <c r="E16" s="7"/>
      <c r="F16" s="9"/>
      <c r="G16" s="9"/>
      <c r="H16" s="9"/>
      <c r="I16" s="9"/>
      <c r="U16" s="137">
        <v>0</v>
      </c>
      <c r="V16" s="137">
        <v>0</v>
      </c>
      <c r="W16" s="137">
        <v>5303.75</v>
      </c>
      <c r="X16" s="137">
        <v>5957.53</v>
      </c>
      <c r="Y16" s="26">
        <v>5000</v>
      </c>
      <c r="Z16" s="137">
        <f aca="true" t="shared" si="5" ref="Z16:Z33">Y16</f>
        <v>5000</v>
      </c>
      <c r="AA16" s="137">
        <v>2488.61</v>
      </c>
      <c r="AB16" s="64">
        <f>SUM(AA16/Z16)</f>
        <v>0.497722</v>
      </c>
      <c r="AC16" s="26">
        <v>5000</v>
      </c>
      <c r="AE16" s="26">
        <f aca="true" t="shared" si="6" ref="AE16:AE36">SUM(AC16:AD16)</f>
        <v>5000</v>
      </c>
      <c r="AF16" s="218"/>
    </row>
    <row r="17" spans="1:32" ht="14.25">
      <c r="A17" s="21"/>
      <c r="B17" s="19"/>
      <c r="C17" s="19" t="s">
        <v>166</v>
      </c>
      <c r="D17" s="1" t="s">
        <v>106</v>
      </c>
      <c r="E17" s="7"/>
      <c r="F17" s="9"/>
      <c r="G17" s="9"/>
      <c r="H17" s="9"/>
      <c r="I17" s="9"/>
      <c r="J17" s="26">
        <v>624.6</v>
      </c>
      <c r="K17" s="26">
        <v>80.38</v>
      </c>
      <c r="L17" s="26">
        <v>276.6</v>
      </c>
      <c r="M17" s="26">
        <v>89.99</v>
      </c>
      <c r="N17" s="26">
        <v>99.81</v>
      </c>
      <c r="O17" s="26">
        <v>273.71</v>
      </c>
      <c r="P17" s="26">
        <v>754.26</v>
      </c>
      <c r="Q17" s="26">
        <v>0</v>
      </c>
      <c r="R17" s="26">
        <v>0</v>
      </c>
      <c r="S17" s="26">
        <v>86.1</v>
      </c>
      <c r="T17" s="26">
        <v>175.22</v>
      </c>
      <c r="U17" s="137">
        <v>299.04</v>
      </c>
      <c r="V17" s="137">
        <v>540.35</v>
      </c>
      <c r="W17" s="137">
        <v>0</v>
      </c>
      <c r="X17" s="137">
        <v>16.27</v>
      </c>
      <c r="Y17" s="26">
        <v>500</v>
      </c>
      <c r="Z17" s="137">
        <f t="shared" si="5"/>
        <v>500</v>
      </c>
      <c r="AA17" s="137">
        <v>0</v>
      </c>
      <c r="AB17" s="64">
        <v>0</v>
      </c>
      <c r="AC17" s="26">
        <v>500</v>
      </c>
      <c r="AE17" s="26">
        <f t="shared" si="6"/>
        <v>500</v>
      </c>
      <c r="AF17" s="218"/>
    </row>
    <row r="18" spans="1:32" ht="14.25">
      <c r="A18" s="21"/>
      <c r="B18" s="19"/>
      <c r="C18" s="19">
        <v>1900</v>
      </c>
      <c r="D18" s="1" t="s">
        <v>629</v>
      </c>
      <c r="E18" s="7">
        <v>3942</v>
      </c>
      <c r="F18" s="9">
        <v>328.5</v>
      </c>
      <c r="G18" s="9">
        <v>8700</v>
      </c>
      <c r="H18" s="9">
        <v>9350.5</v>
      </c>
      <c r="I18" s="9">
        <v>10140.9</v>
      </c>
      <c r="J18" s="26">
        <v>10230.07</v>
      </c>
      <c r="K18" s="26">
        <v>11939.15</v>
      </c>
      <c r="L18" s="26">
        <v>8656.38</v>
      </c>
      <c r="M18" s="26">
        <v>2792.25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37">
        <v>0</v>
      </c>
      <c r="V18" s="137">
        <v>0</v>
      </c>
      <c r="W18" s="137">
        <v>0</v>
      </c>
      <c r="X18" s="137">
        <v>0</v>
      </c>
      <c r="Y18" s="26">
        <v>0</v>
      </c>
      <c r="Z18" s="137">
        <f t="shared" si="5"/>
        <v>0</v>
      </c>
      <c r="AA18" s="137">
        <v>0</v>
      </c>
      <c r="AB18" s="64">
        <v>0</v>
      </c>
      <c r="AC18" s="26">
        <v>0</v>
      </c>
      <c r="AE18" s="26">
        <f t="shared" si="6"/>
        <v>0</v>
      </c>
      <c r="AF18" s="218"/>
    </row>
    <row r="19" spans="1:32" ht="14.25">
      <c r="A19" s="21"/>
      <c r="B19" s="19"/>
      <c r="C19" s="19">
        <v>2400</v>
      </c>
      <c r="D19" s="1" t="s">
        <v>211</v>
      </c>
      <c r="E19" s="7">
        <v>970</v>
      </c>
      <c r="F19" s="9">
        <v>0</v>
      </c>
      <c r="G19" s="9"/>
      <c r="H19" s="9"/>
      <c r="I19" s="9"/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909.98</v>
      </c>
      <c r="Q19" s="26">
        <v>0</v>
      </c>
      <c r="R19" s="26">
        <v>264.99</v>
      </c>
      <c r="S19" s="26">
        <v>0</v>
      </c>
      <c r="T19" s="26">
        <v>0</v>
      </c>
      <c r="U19" s="137">
        <v>471.88</v>
      </c>
      <c r="V19" s="137">
        <v>0</v>
      </c>
      <c r="W19" s="137">
        <v>12.98</v>
      </c>
      <c r="X19" s="137">
        <v>0</v>
      </c>
      <c r="Y19" s="26">
        <v>500</v>
      </c>
      <c r="Z19" s="137">
        <f t="shared" si="5"/>
        <v>500</v>
      </c>
      <c r="AA19" s="137">
        <v>0</v>
      </c>
      <c r="AB19" s="64">
        <f aca="true" t="shared" si="7" ref="AB19:AB36">SUM(AA19/Z19)</f>
        <v>0</v>
      </c>
      <c r="AC19" s="26">
        <v>1000</v>
      </c>
      <c r="AE19" s="26">
        <f t="shared" si="6"/>
        <v>1000</v>
      </c>
      <c r="AF19" s="218"/>
    </row>
    <row r="20" spans="1:32" ht="14.25">
      <c r="A20" s="21"/>
      <c r="B20" s="19"/>
      <c r="C20" s="19" t="s">
        <v>512</v>
      </c>
      <c r="D20" s="1" t="s">
        <v>204</v>
      </c>
      <c r="E20" s="7"/>
      <c r="F20" s="9"/>
      <c r="G20" s="9"/>
      <c r="H20" s="9"/>
      <c r="I20" s="9"/>
      <c r="O20" s="26">
        <v>108.42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137">
        <v>0</v>
      </c>
      <c r="V20" s="137">
        <v>0</v>
      </c>
      <c r="W20" s="137">
        <v>0</v>
      </c>
      <c r="X20" s="137">
        <v>0</v>
      </c>
      <c r="Y20" s="26">
        <v>500</v>
      </c>
      <c r="Z20" s="137">
        <f t="shared" si="5"/>
        <v>500</v>
      </c>
      <c r="AA20" s="137">
        <v>0</v>
      </c>
      <c r="AB20" s="64">
        <f t="shared" si="7"/>
        <v>0</v>
      </c>
      <c r="AC20" s="26">
        <v>500</v>
      </c>
      <c r="AE20" s="26">
        <f t="shared" si="6"/>
        <v>500</v>
      </c>
      <c r="AF20" s="218"/>
    </row>
    <row r="21" spans="1:32" ht="14.25">
      <c r="A21" s="21"/>
      <c r="B21" s="19"/>
      <c r="C21" s="70" t="s">
        <v>134</v>
      </c>
      <c r="D21" s="1" t="s">
        <v>108</v>
      </c>
      <c r="E21" s="7"/>
      <c r="F21" s="9"/>
      <c r="G21" s="9"/>
      <c r="H21" s="9"/>
      <c r="I21" s="9"/>
      <c r="R21" s="26">
        <v>6.5</v>
      </c>
      <c r="S21" s="26">
        <v>0</v>
      </c>
      <c r="T21" s="26">
        <v>404.33</v>
      </c>
      <c r="U21" s="137">
        <v>1783.65</v>
      </c>
      <c r="V21" s="137">
        <v>3059.76</v>
      </c>
      <c r="W21" s="137">
        <v>2098.31</v>
      </c>
      <c r="X21" s="137">
        <v>1309.59</v>
      </c>
      <c r="Y21" s="26">
        <v>1000</v>
      </c>
      <c r="Z21" s="137">
        <f t="shared" si="5"/>
        <v>1000</v>
      </c>
      <c r="AA21" s="137">
        <v>1052.28</v>
      </c>
      <c r="AB21" s="112">
        <f t="shared" si="7"/>
        <v>1.0522799999999999</v>
      </c>
      <c r="AC21" s="26">
        <v>1200</v>
      </c>
      <c r="AE21" s="26">
        <f t="shared" si="6"/>
        <v>1200</v>
      </c>
      <c r="AF21" s="218"/>
    </row>
    <row r="22" spans="1:32" ht="14.25">
      <c r="A22" s="21"/>
      <c r="B22" s="19"/>
      <c r="C22" s="19">
        <v>4080</v>
      </c>
      <c r="D22" s="1" t="s">
        <v>110</v>
      </c>
      <c r="E22" s="7">
        <v>1321</v>
      </c>
      <c r="F22" s="9">
        <v>1839.6</v>
      </c>
      <c r="G22" s="9">
        <v>1204.84</v>
      </c>
      <c r="H22" s="9">
        <v>1325.35</v>
      </c>
      <c r="I22" s="9">
        <v>1333.93</v>
      </c>
      <c r="J22" s="26">
        <v>1447.85</v>
      </c>
      <c r="K22" s="26">
        <v>1905.3</v>
      </c>
      <c r="L22" s="26">
        <v>245</v>
      </c>
      <c r="M22" s="26">
        <v>2232.3</v>
      </c>
      <c r="N22" s="26">
        <v>503.19</v>
      </c>
      <c r="O22" s="26">
        <v>363.1</v>
      </c>
      <c r="P22" s="26">
        <v>329.18</v>
      </c>
      <c r="Q22" s="26">
        <v>315.08</v>
      </c>
      <c r="R22" s="26">
        <v>283.88</v>
      </c>
      <c r="S22" s="26">
        <v>1291.6</v>
      </c>
      <c r="T22" s="26">
        <v>508.97</v>
      </c>
      <c r="U22" s="137">
        <v>258.35</v>
      </c>
      <c r="V22" s="137">
        <v>487.8</v>
      </c>
      <c r="W22" s="137">
        <v>783.2</v>
      </c>
      <c r="X22" s="137">
        <v>564.62</v>
      </c>
      <c r="Y22" s="26">
        <v>550</v>
      </c>
      <c r="Z22" s="137">
        <f t="shared" si="5"/>
        <v>550</v>
      </c>
      <c r="AA22" s="137">
        <v>200.39</v>
      </c>
      <c r="AB22" s="112">
        <f t="shared" si="7"/>
        <v>0.36434545454545453</v>
      </c>
      <c r="AC22" s="26">
        <v>600</v>
      </c>
      <c r="AE22" s="26">
        <f t="shared" si="6"/>
        <v>600</v>
      </c>
      <c r="AF22" s="218"/>
    </row>
    <row r="23" spans="1:32" ht="14.25">
      <c r="A23" s="21"/>
      <c r="B23" s="19"/>
      <c r="C23" s="19" t="s">
        <v>111</v>
      </c>
      <c r="D23" s="1" t="s">
        <v>682</v>
      </c>
      <c r="E23" s="7">
        <v>1850</v>
      </c>
      <c r="F23" s="9">
        <v>1596.25</v>
      </c>
      <c r="G23" s="9">
        <v>948.89</v>
      </c>
      <c r="H23" s="9">
        <v>250</v>
      </c>
      <c r="I23" s="9">
        <v>291.1</v>
      </c>
      <c r="J23" s="26">
        <v>1614.69</v>
      </c>
      <c r="K23" s="26">
        <v>1995</v>
      </c>
      <c r="L23" s="26">
        <v>250</v>
      </c>
      <c r="M23" s="26">
        <v>1817</v>
      </c>
      <c r="N23" s="26">
        <v>575</v>
      </c>
      <c r="O23" s="26">
        <v>750</v>
      </c>
      <c r="P23" s="26">
        <v>250</v>
      </c>
      <c r="Q23" s="26">
        <v>550</v>
      </c>
      <c r="R23" s="26">
        <v>250</v>
      </c>
      <c r="S23" s="26">
        <v>337.25</v>
      </c>
      <c r="T23" s="26">
        <v>773</v>
      </c>
      <c r="U23" s="137">
        <v>1970</v>
      </c>
      <c r="V23" s="137">
        <v>959</v>
      </c>
      <c r="W23" s="137">
        <v>0</v>
      </c>
      <c r="X23" s="137">
        <v>1214</v>
      </c>
      <c r="Y23" s="26">
        <v>750</v>
      </c>
      <c r="Z23" s="137">
        <f t="shared" si="5"/>
        <v>750</v>
      </c>
      <c r="AA23" s="137">
        <v>0</v>
      </c>
      <c r="AB23" s="112">
        <f t="shared" si="7"/>
        <v>0</v>
      </c>
      <c r="AC23" s="26">
        <v>750</v>
      </c>
      <c r="AE23" s="26">
        <f t="shared" si="6"/>
        <v>750</v>
      </c>
      <c r="AF23" s="218"/>
    </row>
    <row r="24" spans="1:32" ht="14.25" hidden="1">
      <c r="A24" s="21"/>
      <c r="B24" s="19"/>
      <c r="C24" s="19" t="s">
        <v>146</v>
      </c>
      <c r="D24" s="1" t="s">
        <v>1181</v>
      </c>
      <c r="E24" s="7"/>
      <c r="F24" s="9"/>
      <c r="G24" s="9"/>
      <c r="H24" s="9">
        <v>1500</v>
      </c>
      <c r="I24" s="9"/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37">
        <v>1970</v>
      </c>
      <c r="Y24" s="26"/>
      <c r="Z24" s="137">
        <f t="shared" si="5"/>
        <v>0</v>
      </c>
      <c r="AB24" s="112" t="e">
        <f t="shared" si="7"/>
        <v>#DIV/0!</v>
      </c>
      <c r="AE24" s="26">
        <f t="shared" si="6"/>
        <v>0</v>
      </c>
      <c r="AF24" s="218"/>
    </row>
    <row r="25" spans="1:32" ht="14.25">
      <c r="A25" s="21"/>
      <c r="B25" s="19"/>
      <c r="C25" s="19" t="s">
        <v>380</v>
      </c>
      <c r="D25" s="1" t="s">
        <v>1000</v>
      </c>
      <c r="E25" s="7"/>
      <c r="F25" s="9"/>
      <c r="G25" s="9"/>
      <c r="H25" s="9"/>
      <c r="I25" s="9"/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137">
        <v>0</v>
      </c>
      <c r="V25" s="137">
        <v>108.29</v>
      </c>
      <c r="W25" s="137">
        <v>0</v>
      </c>
      <c r="X25" s="137">
        <v>53.92</v>
      </c>
      <c r="Y25" s="26">
        <v>100</v>
      </c>
      <c r="Z25" s="137">
        <f t="shared" si="5"/>
        <v>100</v>
      </c>
      <c r="AA25" s="137">
        <v>0</v>
      </c>
      <c r="AB25" s="112">
        <f t="shared" si="7"/>
        <v>0</v>
      </c>
      <c r="AC25" s="26">
        <v>100</v>
      </c>
      <c r="AE25" s="26">
        <f t="shared" si="6"/>
        <v>100</v>
      </c>
      <c r="AF25" s="218"/>
    </row>
    <row r="26" spans="1:32" ht="14.25">
      <c r="A26" s="21"/>
      <c r="B26" s="19"/>
      <c r="C26" s="19">
        <v>4190</v>
      </c>
      <c r="D26" s="1" t="s">
        <v>112</v>
      </c>
      <c r="E26" s="7">
        <v>168</v>
      </c>
      <c r="F26" s="9">
        <v>0</v>
      </c>
      <c r="G26" s="9"/>
      <c r="H26" s="9"/>
      <c r="I26" s="9"/>
      <c r="J26" s="26">
        <v>0</v>
      </c>
      <c r="K26" s="26">
        <v>0</v>
      </c>
      <c r="L26" s="26">
        <v>200</v>
      </c>
      <c r="M26" s="26">
        <v>0</v>
      </c>
      <c r="N26" s="26">
        <v>1100</v>
      </c>
      <c r="O26" s="26">
        <v>250</v>
      </c>
      <c r="P26" s="26">
        <v>0</v>
      </c>
      <c r="Q26" s="26">
        <v>0</v>
      </c>
      <c r="R26" s="26">
        <v>0</v>
      </c>
      <c r="S26" s="26">
        <v>40.79</v>
      </c>
      <c r="T26" s="26">
        <v>0</v>
      </c>
      <c r="U26" s="137">
        <v>54.33</v>
      </c>
      <c r="V26" s="137">
        <v>0</v>
      </c>
      <c r="W26" s="137">
        <v>0</v>
      </c>
      <c r="X26" s="137">
        <v>0</v>
      </c>
      <c r="Y26" s="26">
        <v>100</v>
      </c>
      <c r="Z26" s="137">
        <f t="shared" si="5"/>
        <v>100</v>
      </c>
      <c r="AA26" s="137">
        <v>0</v>
      </c>
      <c r="AB26" s="112">
        <f t="shared" si="7"/>
        <v>0</v>
      </c>
      <c r="AC26" s="26">
        <v>100</v>
      </c>
      <c r="AE26" s="26">
        <f t="shared" si="6"/>
        <v>100</v>
      </c>
      <c r="AF26" s="218"/>
    </row>
    <row r="27" spans="1:32" ht="14.25">
      <c r="A27" s="21"/>
      <c r="B27" s="19"/>
      <c r="C27" s="19">
        <v>4210</v>
      </c>
      <c r="D27" s="1" t="s">
        <v>113</v>
      </c>
      <c r="E27" s="7">
        <v>697</v>
      </c>
      <c r="F27" s="9">
        <v>250.72</v>
      </c>
      <c r="G27" s="9">
        <v>475.3</v>
      </c>
      <c r="H27" s="9">
        <v>222.9</v>
      </c>
      <c r="I27" s="9">
        <v>202.65</v>
      </c>
      <c r="J27" s="26">
        <v>1120.01</v>
      </c>
      <c r="K27" s="26">
        <v>1439.1</v>
      </c>
      <c r="L27" s="26">
        <v>395</v>
      </c>
      <c r="M27" s="26">
        <v>1743.91</v>
      </c>
      <c r="N27" s="26">
        <v>1228.31</v>
      </c>
      <c r="O27" s="26">
        <v>959.88</v>
      </c>
      <c r="P27" s="26">
        <v>195</v>
      </c>
      <c r="Q27" s="26">
        <v>219.72</v>
      </c>
      <c r="R27" s="26">
        <v>0</v>
      </c>
      <c r="S27" s="26">
        <v>1187.4</v>
      </c>
      <c r="T27" s="26">
        <v>1744.33</v>
      </c>
      <c r="U27" s="137">
        <v>95.31</v>
      </c>
      <c r="V27" s="137">
        <v>377.47</v>
      </c>
      <c r="W27" s="137">
        <v>568.31</v>
      </c>
      <c r="X27" s="137">
        <v>1684.34</v>
      </c>
      <c r="Y27" s="26">
        <v>1200</v>
      </c>
      <c r="Z27" s="137">
        <f t="shared" si="5"/>
        <v>1200</v>
      </c>
      <c r="AA27" s="137">
        <v>124.24</v>
      </c>
      <c r="AB27" s="112">
        <f t="shared" si="7"/>
        <v>0.10353333333333332</v>
      </c>
      <c r="AC27" s="26">
        <v>2000</v>
      </c>
      <c r="AE27" s="26">
        <f t="shared" si="6"/>
        <v>2000</v>
      </c>
      <c r="AF27" s="218"/>
    </row>
    <row r="28" spans="1:32" ht="14.25">
      <c r="A28" s="21"/>
      <c r="B28" s="19"/>
      <c r="C28" s="19">
        <v>4220</v>
      </c>
      <c r="D28" s="1" t="s">
        <v>114</v>
      </c>
      <c r="E28" s="7">
        <v>600</v>
      </c>
      <c r="F28" s="9">
        <v>2850</v>
      </c>
      <c r="G28" s="9">
        <v>903.45</v>
      </c>
      <c r="H28" s="9">
        <v>744.65</v>
      </c>
      <c r="I28" s="9">
        <v>700</v>
      </c>
      <c r="J28" s="26">
        <v>700</v>
      </c>
      <c r="K28" s="26">
        <v>2009.88</v>
      </c>
      <c r="L28" s="26">
        <v>2009.88</v>
      </c>
      <c r="M28" s="26">
        <v>1013</v>
      </c>
      <c r="N28" s="26">
        <v>1909.88</v>
      </c>
      <c r="O28" s="26">
        <v>1130</v>
      </c>
      <c r="P28" s="26">
        <v>3376.88</v>
      </c>
      <c r="Q28" s="26">
        <v>3223.88</v>
      </c>
      <c r="R28" s="26">
        <v>3593.6</v>
      </c>
      <c r="S28" s="26">
        <v>3522.88</v>
      </c>
      <c r="T28" s="26">
        <v>3771.83</v>
      </c>
      <c r="U28" s="137">
        <v>2389.88</v>
      </c>
      <c r="V28" s="137">
        <v>1349.88</v>
      </c>
      <c r="W28" s="137">
        <v>3426.88</v>
      </c>
      <c r="X28" s="137">
        <v>1643.05</v>
      </c>
      <c r="Y28" s="26">
        <v>3500</v>
      </c>
      <c r="Z28" s="137">
        <f t="shared" si="5"/>
        <v>3500</v>
      </c>
      <c r="AA28" s="137">
        <v>2289.39</v>
      </c>
      <c r="AB28" s="112">
        <f t="shared" si="7"/>
        <v>0.6541114285714286</v>
      </c>
      <c r="AC28" s="26">
        <v>3500</v>
      </c>
      <c r="AE28" s="26">
        <f t="shared" si="6"/>
        <v>3500</v>
      </c>
      <c r="AF28" s="218"/>
    </row>
    <row r="29" spans="1:32" ht="14.25">
      <c r="A29" s="21"/>
      <c r="B29" s="19"/>
      <c r="C29" s="19" t="s">
        <v>504</v>
      </c>
      <c r="D29" s="1" t="s">
        <v>715</v>
      </c>
      <c r="E29" s="7">
        <v>1500</v>
      </c>
      <c r="F29" s="9">
        <v>1500</v>
      </c>
      <c r="G29" s="9">
        <v>1571.48</v>
      </c>
      <c r="H29" s="9">
        <v>1470.16</v>
      </c>
      <c r="I29" s="9"/>
      <c r="J29" s="26">
        <v>1494.9</v>
      </c>
      <c r="K29" s="26">
        <v>1645.15</v>
      </c>
      <c r="L29" s="26">
        <v>1628.95</v>
      </c>
      <c r="M29" s="26">
        <v>1607.25</v>
      </c>
      <c r="N29" s="26">
        <v>1277.87</v>
      </c>
      <c r="O29" s="26">
        <v>1207.92</v>
      </c>
      <c r="P29" s="26">
        <v>1626.12</v>
      </c>
      <c r="Q29" s="26">
        <v>1688.42</v>
      </c>
      <c r="R29" s="26">
        <v>1624.88</v>
      </c>
      <c r="S29" s="26">
        <v>1760.59</v>
      </c>
      <c r="T29" s="26">
        <v>1874.51</v>
      </c>
      <c r="U29" s="137">
        <v>1788.63</v>
      </c>
      <c r="V29" s="137">
        <v>1903.7</v>
      </c>
      <c r="W29" s="137">
        <v>2100.13</v>
      </c>
      <c r="X29" s="137">
        <v>1385.13</v>
      </c>
      <c r="Y29" s="26">
        <v>1900</v>
      </c>
      <c r="Z29" s="137">
        <v>1900</v>
      </c>
      <c r="AA29" s="137">
        <v>1161.22</v>
      </c>
      <c r="AB29" s="112">
        <f t="shared" si="7"/>
        <v>0.6111684210526316</v>
      </c>
      <c r="AC29" s="26">
        <v>1800</v>
      </c>
      <c r="AE29" s="26">
        <f t="shared" si="6"/>
        <v>1800</v>
      </c>
      <c r="AF29" s="218"/>
    </row>
    <row r="30" spans="1:32" ht="14.25">
      <c r="A30" s="21"/>
      <c r="B30" s="19"/>
      <c r="C30" s="19" t="s">
        <v>163</v>
      </c>
      <c r="D30" s="1" t="s">
        <v>124</v>
      </c>
      <c r="E30" s="7"/>
      <c r="F30" s="9"/>
      <c r="G30" s="9"/>
      <c r="H30" s="9"/>
      <c r="I30" s="9">
        <v>0</v>
      </c>
      <c r="J30" s="26">
        <v>135</v>
      </c>
      <c r="K30" s="26">
        <v>53.3</v>
      </c>
      <c r="L30" s="26">
        <v>822</v>
      </c>
      <c r="M30" s="26">
        <v>0</v>
      </c>
      <c r="N30" s="26">
        <v>981.36</v>
      </c>
      <c r="O30" s="26">
        <v>190.52</v>
      </c>
      <c r="P30" s="26">
        <v>1533.84</v>
      </c>
      <c r="Q30" s="26">
        <v>98</v>
      </c>
      <c r="R30" s="26">
        <v>910.21</v>
      </c>
      <c r="S30" s="26">
        <v>1896.8</v>
      </c>
      <c r="T30" s="26">
        <v>1526.61</v>
      </c>
      <c r="U30" s="137">
        <v>2353.19</v>
      </c>
      <c r="V30" s="137">
        <v>1744.49</v>
      </c>
      <c r="W30" s="137">
        <v>285.71</v>
      </c>
      <c r="X30" s="137">
        <v>183.7</v>
      </c>
      <c r="Y30" s="26">
        <v>1500</v>
      </c>
      <c r="Z30" s="137">
        <f t="shared" si="5"/>
        <v>1500</v>
      </c>
      <c r="AA30" s="137">
        <v>81.79</v>
      </c>
      <c r="AB30" s="112">
        <f t="shared" si="7"/>
        <v>0.05452666666666667</v>
      </c>
      <c r="AC30" s="26">
        <v>1500</v>
      </c>
      <c r="AE30" s="26">
        <f t="shared" si="6"/>
        <v>1500</v>
      </c>
      <c r="AF30" s="218"/>
    </row>
    <row r="31" spans="1:32" ht="14.25">
      <c r="A31" s="21"/>
      <c r="B31" s="19"/>
      <c r="C31" s="19">
        <v>4480</v>
      </c>
      <c r="D31" s="1" t="s">
        <v>96</v>
      </c>
      <c r="E31" s="7">
        <v>35</v>
      </c>
      <c r="F31" s="9">
        <v>48.12</v>
      </c>
      <c r="G31" s="9">
        <v>8.1</v>
      </c>
      <c r="H31" s="9">
        <v>64.58</v>
      </c>
      <c r="I31" s="9">
        <v>81.14</v>
      </c>
      <c r="J31" s="26">
        <v>1672.12</v>
      </c>
      <c r="K31" s="26">
        <v>907.49</v>
      </c>
      <c r="L31" s="26">
        <v>589.55</v>
      </c>
      <c r="M31" s="26">
        <v>100.25</v>
      </c>
      <c r="N31" s="26">
        <v>148.06</v>
      </c>
      <c r="O31" s="26">
        <v>1451.34</v>
      </c>
      <c r="P31" s="26">
        <v>46.06</v>
      </c>
      <c r="Q31" s="26">
        <v>1607.02</v>
      </c>
      <c r="R31" s="26">
        <v>389.37</v>
      </c>
      <c r="S31" s="26">
        <v>1122.96</v>
      </c>
      <c r="T31" s="26">
        <v>1392.75</v>
      </c>
      <c r="U31" s="137">
        <v>1275.96</v>
      </c>
      <c r="V31" s="137">
        <v>723.67</v>
      </c>
      <c r="W31" s="137">
        <v>17.25</v>
      </c>
      <c r="X31" s="137">
        <v>68.31</v>
      </c>
      <c r="Y31" s="26">
        <v>600</v>
      </c>
      <c r="Z31" s="137">
        <f t="shared" si="5"/>
        <v>600</v>
      </c>
      <c r="AA31" s="137">
        <v>181.45</v>
      </c>
      <c r="AB31" s="112">
        <f t="shared" si="7"/>
        <v>0.30241666666666667</v>
      </c>
      <c r="AC31" s="26">
        <v>500</v>
      </c>
      <c r="AE31" s="26">
        <f t="shared" si="6"/>
        <v>500</v>
      </c>
      <c r="AF31" s="218"/>
    </row>
    <row r="32" spans="1:32" ht="14.25">
      <c r="A32" s="21"/>
      <c r="B32" s="19"/>
      <c r="C32" s="21">
        <v>8310</v>
      </c>
      <c r="D32" s="1" t="s">
        <v>853</v>
      </c>
      <c r="E32" s="7"/>
      <c r="F32" s="9">
        <v>6666.5</v>
      </c>
      <c r="G32" s="9">
        <v>9833.2</v>
      </c>
      <c r="H32" s="9"/>
      <c r="I32" s="9">
        <v>13172.86</v>
      </c>
      <c r="J32" s="26">
        <v>13202.83</v>
      </c>
      <c r="K32" s="26">
        <v>8257.27</v>
      </c>
      <c r="L32" s="26">
        <v>8967.2</v>
      </c>
      <c r="M32" s="26">
        <v>16085.49</v>
      </c>
      <c r="N32" s="26">
        <v>19847.5</v>
      </c>
      <c r="O32" s="26">
        <v>22248.65</v>
      </c>
      <c r="P32" s="26">
        <v>27811.09</v>
      </c>
      <c r="Q32" s="26">
        <v>29681.26</v>
      </c>
      <c r="R32" s="26">
        <v>27940.66</v>
      </c>
      <c r="S32" s="26">
        <v>17257.4</v>
      </c>
      <c r="T32" s="26">
        <v>17451.48</v>
      </c>
      <c r="U32" s="137">
        <v>16959.55</v>
      </c>
      <c r="V32" s="137">
        <v>16740.33</v>
      </c>
      <c r="W32" s="137">
        <v>15193.84</v>
      </c>
      <c r="X32" s="137">
        <v>15658.69</v>
      </c>
      <c r="Y32" s="26">
        <v>14425</v>
      </c>
      <c r="Z32" s="137">
        <v>14425</v>
      </c>
      <c r="AA32" s="137">
        <v>13747.98</v>
      </c>
      <c r="AB32" s="112">
        <f t="shared" si="7"/>
        <v>0.9530662045060658</v>
      </c>
      <c r="AC32" s="26">
        <v>16000</v>
      </c>
      <c r="AE32" s="166">
        <f t="shared" si="6"/>
        <v>16000</v>
      </c>
      <c r="AF32" s="218"/>
    </row>
    <row r="33" spans="1:32" ht="14.25">
      <c r="A33" s="21"/>
      <c r="B33" s="19"/>
      <c r="C33" s="21">
        <v>8330</v>
      </c>
      <c r="D33" s="1" t="s">
        <v>100</v>
      </c>
      <c r="E33" s="7"/>
      <c r="F33" s="9">
        <v>6832.06</v>
      </c>
      <c r="G33" s="9">
        <v>7396.2</v>
      </c>
      <c r="H33" s="9">
        <v>7707.42</v>
      </c>
      <c r="I33" s="9">
        <v>8056.64</v>
      </c>
      <c r="J33" s="26">
        <v>8166.88</v>
      </c>
      <c r="K33" s="26">
        <v>8984.79</v>
      </c>
      <c r="L33" s="26">
        <v>8970.29</v>
      </c>
      <c r="M33" s="26">
        <v>8708.19</v>
      </c>
      <c r="N33" s="26">
        <v>7494.01</v>
      </c>
      <c r="O33" s="26">
        <v>7568.59</v>
      </c>
      <c r="P33" s="26">
        <v>7724.55</v>
      </c>
      <c r="Q33" s="26">
        <v>7799.8</v>
      </c>
      <c r="R33" s="26">
        <v>7984.21</v>
      </c>
      <c r="S33" s="26">
        <v>8554.86</v>
      </c>
      <c r="T33" s="26">
        <v>8374.59</v>
      </c>
      <c r="U33" s="137">
        <v>8452.29</v>
      </c>
      <c r="V33" s="137">
        <v>8664.81</v>
      </c>
      <c r="W33" s="137">
        <v>9301.21</v>
      </c>
      <c r="X33" s="137">
        <v>8392.68</v>
      </c>
      <c r="Y33" s="26">
        <v>10100</v>
      </c>
      <c r="Z33" s="137">
        <f t="shared" si="5"/>
        <v>10100</v>
      </c>
      <c r="AA33" s="137">
        <v>6877.94</v>
      </c>
      <c r="AB33" s="112">
        <f t="shared" si="7"/>
        <v>0.6809841584158416</v>
      </c>
      <c r="AC33" s="26">
        <v>10500</v>
      </c>
      <c r="AE33" s="166">
        <f t="shared" si="6"/>
        <v>10500</v>
      </c>
      <c r="AF33" s="218"/>
    </row>
    <row r="34" spans="1:32" ht="14.25">
      <c r="A34" s="21"/>
      <c r="B34" s="19"/>
      <c r="C34" s="19" t="s">
        <v>498</v>
      </c>
      <c r="D34" s="1" t="s">
        <v>852</v>
      </c>
      <c r="E34" s="7"/>
      <c r="F34" s="9"/>
      <c r="G34" s="9"/>
      <c r="H34" s="9">
        <v>-918.22</v>
      </c>
      <c r="I34" s="9">
        <v>1729.13</v>
      </c>
      <c r="J34" s="26">
        <v>1305.78</v>
      </c>
      <c r="K34" s="26">
        <v>0</v>
      </c>
      <c r="L34" s="26">
        <v>1130.7</v>
      </c>
      <c r="M34" s="26">
        <v>711.24</v>
      </c>
      <c r="N34" s="26">
        <v>412.09</v>
      </c>
      <c r="O34" s="26">
        <v>319.35</v>
      </c>
      <c r="P34" s="26">
        <v>246.15</v>
      </c>
      <c r="Q34" s="26">
        <v>551.22</v>
      </c>
      <c r="R34" s="26">
        <v>400.51</v>
      </c>
      <c r="S34" s="26">
        <v>385.18</v>
      </c>
      <c r="T34" s="26">
        <v>349.83</v>
      </c>
      <c r="U34" s="137">
        <v>194.83</v>
      </c>
      <c r="V34" s="137">
        <v>172.5</v>
      </c>
      <c r="W34" s="137">
        <v>244.69</v>
      </c>
      <c r="X34" s="137">
        <v>169.06</v>
      </c>
      <c r="Y34" s="26">
        <v>250</v>
      </c>
      <c r="Z34" s="137">
        <f>Y34</f>
        <v>250</v>
      </c>
      <c r="AA34" s="137">
        <v>108.8</v>
      </c>
      <c r="AB34" s="112">
        <f t="shared" si="7"/>
        <v>0.4352</v>
      </c>
      <c r="AC34" s="26">
        <v>250</v>
      </c>
      <c r="AE34" s="166">
        <f t="shared" si="6"/>
        <v>250</v>
      </c>
      <c r="AF34" s="218"/>
    </row>
    <row r="35" spans="1:32" ht="14.25">
      <c r="A35" s="21"/>
      <c r="B35" s="19"/>
      <c r="C35" s="19" t="s">
        <v>494</v>
      </c>
      <c r="D35" s="1" t="s">
        <v>1276</v>
      </c>
      <c r="E35" s="7"/>
      <c r="F35" s="9"/>
      <c r="G35" s="9"/>
      <c r="H35" s="9"/>
      <c r="I35" s="9"/>
      <c r="R35" s="26">
        <v>0</v>
      </c>
      <c r="S35" s="26">
        <v>0</v>
      </c>
      <c r="T35" s="26">
        <v>0</v>
      </c>
      <c r="U35" s="137">
        <v>0</v>
      </c>
      <c r="V35" s="137">
        <v>0</v>
      </c>
      <c r="W35" s="137">
        <v>0</v>
      </c>
      <c r="X35" s="137">
        <v>0</v>
      </c>
      <c r="Y35" s="26">
        <v>0</v>
      </c>
      <c r="Z35" s="137">
        <f>Y35</f>
        <v>0</v>
      </c>
      <c r="AA35" s="137">
        <v>0</v>
      </c>
      <c r="AB35" s="112">
        <v>0</v>
      </c>
      <c r="AC35" s="26">
        <v>0</v>
      </c>
      <c r="AE35" s="166">
        <f t="shared" si="6"/>
        <v>0</v>
      </c>
      <c r="AF35" s="218"/>
    </row>
    <row r="36" spans="1:32" ht="15" thickBot="1">
      <c r="A36" s="31"/>
      <c r="B36" s="32"/>
      <c r="C36" s="32" t="s">
        <v>101</v>
      </c>
      <c r="D36" s="38" t="s">
        <v>710</v>
      </c>
      <c r="E36" s="34"/>
      <c r="F36" s="35"/>
      <c r="G36" s="35"/>
      <c r="H36" s="35"/>
      <c r="I36" s="35">
        <v>12.08</v>
      </c>
      <c r="J36" s="36">
        <v>26.96</v>
      </c>
      <c r="K36" s="36">
        <v>145</v>
      </c>
      <c r="L36" s="36">
        <v>192.67</v>
      </c>
      <c r="M36" s="36">
        <v>183.62</v>
      </c>
      <c r="N36" s="36">
        <v>181.74</v>
      </c>
      <c r="O36" s="36">
        <v>181.74</v>
      </c>
      <c r="P36" s="36">
        <v>181.74</v>
      </c>
      <c r="Q36" s="36">
        <v>181.74</v>
      </c>
      <c r="R36" s="36">
        <v>181.74</v>
      </c>
      <c r="S36" s="36">
        <v>188.73</v>
      </c>
      <c r="T36" s="36">
        <v>181.74</v>
      </c>
      <c r="U36" s="138">
        <v>181.74</v>
      </c>
      <c r="V36" s="138">
        <v>181.74</v>
      </c>
      <c r="W36" s="138">
        <v>196.11</v>
      </c>
      <c r="X36" s="138">
        <v>177.42</v>
      </c>
      <c r="Y36" s="36">
        <v>200</v>
      </c>
      <c r="Z36" s="138">
        <f>Y36</f>
        <v>200</v>
      </c>
      <c r="AA36" s="138">
        <v>142.46</v>
      </c>
      <c r="AB36" s="65">
        <f t="shared" si="7"/>
        <v>0.7123</v>
      </c>
      <c r="AC36" s="36">
        <v>200</v>
      </c>
      <c r="AD36" s="36"/>
      <c r="AE36" s="36">
        <f t="shared" si="6"/>
        <v>200</v>
      </c>
      <c r="AF36" s="218"/>
    </row>
    <row r="37" spans="1:32" ht="14.25">
      <c r="A37" s="21" t="s">
        <v>4</v>
      </c>
      <c r="B37" s="19">
        <v>1110</v>
      </c>
      <c r="C37" s="19"/>
      <c r="D37" s="1" t="s">
        <v>513</v>
      </c>
      <c r="E37" s="9">
        <f aca="true" t="shared" si="8" ref="E37:R37">SUM(E15:E36)</f>
        <v>111862</v>
      </c>
      <c r="F37" s="9">
        <f t="shared" si="8"/>
        <v>117168.46</v>
      </c>
      <c r="G37" s="9">
        <f t="shared" si="8"/>
        <v>122944.34999999999</v>
      </c>
      <c r="H37" s="9">
        <f t="shared" si="8"/>
        <v>113117.39</v>
      </c>
      <c r="I37" s="9">
        <f t="shared" si="8"/>
        <v>130895.07999999999</v>
      </c>
      <c r="J37" s="9">
        <f t="shared" si="8"/>
        <v>141630.88999999998</v>
      </c>
      <c r="K37" s="9">
        <f t="shared" si="8"/>
        <v>147004.41000000003</v>
      </c>
      <c r="L37" s="9">
        <f t="shared" si="8"/>
        <v>147176.78000000006</v>
      </c>
      <c r="M37" s="9">
        <f t="shared" si="8"/>
        <v>155054.09</v>
      </c>
      <c r="N37" s="9">
        <f t="shared" si="8"/>
        <v>141092.62</v>
      </c>
      <c r="O37" s="9">
        <f t="shared" si="8"/>
        <v>144749.82</v>
      </c>
      <c r="P37" s="9">
        <f t="shared" si="8"/>
        <v>153281.44999999995</v>
      </c>
      <c r="Q37" s="9">
        <f t="shared" si="8"/>
        <v>156700.74</v>
      </c>
      <c r="R37" s="9">
        <f t="shared" si="8"/>
        <v>158343.34</v>
      </c>
      <c r="S37" s="9">
        <v>159668.97</v>
      </c>
      <c r="T37" s="9">
        <f aca="true" t="shared" si="9" ref="T37:Z37">SUM(T15:T36)</f>
        <v>158547.53</v>
      </c>
      <c r="U37" s="9">
        <f t="shared" si="9"/>
        <v>161788.78999999998</v>
      </c>
      <c r="V37" s="9">
        <f t="shared" si="9"/>
        <v>161050.53000000003</v>
      </c>
      <c r="W37" s="9">
        <f t="shared" si="9"/>
        <v>167343.58000000002</v>
      </c>
      <c r="X37" s="9">
        <f t="shared" si="9"/>
        <v>163361.77000000002</v>
      </c>
      <c r="Y37" s="9">
        <f t="shared" si="9"/>
        <v>168575</v>
      </c>
      <c r="Z37" s="9">
        <f t="shared" si="9"/>
        <v>168575</v>
      </c>
      <c r="AA37" s="9">
        <v>131964.34</v>
      </c>
      <c r="AB37" s="64">
        <f>SUM(AA37/Z37)</f>
        <v>0.7828227198576301</v>
      </c>
      <c r="AC37" s="9">
        <f>SUM(AC15:AC36)</f>
        <v>174500</v>
      </c>
      <c r="AD37" s="9">
        <f>SUM(AD15:AD36)</f>
        <v>-600</v>
      </c>
      <c r="AE37" s="26">
        <f>SUM(AC37+AD37)</f>
        <v>173900</v>
      </c>
      <c r="AF37" s="218"/>
    </row>
    <row r="38" spans="1:32" ht="14.25">
      <c r="A38" s="21"/>
      <c r="B38" s="19"/>
      <c r="C38" s="19"/>
      <c r="D38" s="1" t="s">
        <v>104</v>
      </c>
      <c r="E38" s="7"/>
      <c r="F38" s="9"/>
      <c r="G38" s="9"/>
      <c r="H38" s="9"/>
      <c r="I38" s="9"/>
      <c r="AF38" s="218"/>
    </row>
    <row r="39" spans="1:32" ht="14.25">
      <c r="A39" s="21" t="s">
        <v>4</v>
      </c>
      <c r="B39" s="19">
        <v>1210</v>
      </c>
      <c r="C39" s="22"/>
      <c r="D39" s="18" t="s">
        <v>115</v>
      </c>
      <c r="E39" s="23"/>
      <c r="F39" s="9"/>
      <c r="G39" s="9"/>
      <c r="H39" s="9"/>
      <c r="I39" s="9"/>
      <c r="AF39" s="218"/>
    </row>
    <row r="40" spans="1:32" ht="14.25">
      <c r="A40" s="21"/>
      <c r="B40" s="19"/>
      <c r="C40" s="19">
        <v>1100</v>
      </c>
      <c r="D40" s="1" t="s">
        <v>632</v>
      </c>
      <c r="E40" s="7">
        <v>20404</v>
      </c>
      <c r="F40" s="9">
        <v>22111.67</v>
      </c>
      <c r="G40" s="9">
        <v>19496.22</v>
      </c>
      <c r="H40" s="9">
        <v>21450</v>
      </c>
      <c r="I40" s="9">
        <v>23093.58</v>
      </c>
      <c r="J40" s="26">
        <v>27152.74</v>
      </c>
      <c r="K40" s="26">
        <v>27633.97</v>
      </c>
      <c r="L40" s="26">
        <v>31092.01</v>
      </c>
      <c r="M40" s="26">
        <v>32319.37</v>
      </c>
      <c r="N40" s="26">
        <v>31371.21</v>
      </c>
      <c r="O40" s="26">
        <v>32115.95</v>
      </c>
      <c r="P40" s="26">
        <v>32869.2</v>
      </c>
      <c r="Q40" s="26">
        <v>27231.32</v>
      </c>
      <c r="R40" s="26">
        <v>26571.12</v>
      </c>
      <c r="S40" s="26">
        <v>28777.8</v>
      </c>
      <c r="T40" s="26">
        <v>28400.64</v>
      </c>
      <c r="U40" s="137">
        <v>30963.1</v>
      </c>
      <c r="V40" s="137">
        <v>15528.68</v>
      </c>
      <c r="W40" s="137">
        <v>11556.76</v>
      </c>
      <c r="X40" s="137">
        <v>11972.28</v>
      </c>
      <c r="Y40" s="26">
        <v>23800</v>
      </c>
      <c r="Z40" s="137">
        <f aca="true" t="shared" si="10" ref="Z40:Z52">Y40</f>
        <v>23800</v>
      </c>
      <c r="AA40" s="137">
        <v>7614.07</v>
      </c>
      <c r="AB40" s="64">
        <f>SUM(AA40/Z40)</f>
        <v>0.3199189075630252</v>
      </c>
      <c r="AC40" s="26">
        <v>24500</v>
      </c>
      <c r="AE40" s="26">
        <f>SUM(AC40:AD40)</f>
        <v>24500</v>
      </c>
      <c r="AF40" s="218"/>
    </row>
    <row r="41" spans="1:32" ht="14.25">
      <c r="A41" s="21"/>
      <c r="B41" s="19"/>
      <c r="C41" s="19">
        <v>1900</v>
      </c>
      <c r="D41" s="1" t="s">
        <v>631</v>
      </c>
      <c r="E41" s="7">
        <v>10500</v>
      </c>
      <c r="F41" s="9">
        <v>10903.95</v>
      </c>
      <c r="G41" s="9">
        <v>10442.41</v>
      </c>
      <c r="H41" s="9">
        <v>10500.1</v>
      </c>
      <c r="I41" s="9">
        <v>10500.1</v>
      </c>
      <c r="J41" s="26">
        <v>10815.1</v>
      </c>
      <c r="K41" s="26">
        <v>10500.1</v>
      </c>
      <c r="L41" s="26">
        <v>10500.05</v>
      </c>
      <c r="M41" s="26">
        <v>10500.1</v>
      </c>
      <c r="N41" s="26">
        <v>10500.1</v>
      </c>
      <c r="O41" s="26">
        <v>10096.25</v>
      </c>
      <c r="P41" s="26">
        <v>10500.1</v>
      </c>
      <c r="Q41" s="26">
        <v>8464.78</v>
      </c>
      <c r="R41" s="26">
        <v>7980.18</v>
      </c>
      <c r="S41" s="26">
        <v>8287.11</v>
      </c>
      <c r="T41" s="26">
        <v>7980.18</v>
      </c>
      <c r="U41" s="137">
        <v>7980.18</v>
      </c>
      <c r="V41" s="137">
        <v>4603.95</v>
      </c>
      <c r="W41" s="137">
        <v>8700.4</v>
      </c>
      <c r="X41" s="137">
        <v>7001.03</v>
      </c>
      <c r="Y41" s="26">
        <v>8000</v>
      </c>
      <c r="Z41" s="137">
        <f t="shared" si="10"/>
        <v>8000</v>
      </c>
      <c r="AA41" s="137">
        <v>5846.11</v>
      </c>
      <c r="AB41" s="64">
        <f aca="true" t="shared" si="11" ref="AB41:AB51">SUM(AA41/Z41)</f>
        <v>0.7307637499999999</v>
      </c>
      <c r="AC41" s="26">
        <v>8000</v>
      </c>
      <c r="AE41" s="26">
        <f aca="true" t="shared" si="12" ref="AE41:AE52">SUM(AC41:AD41)</f>
        <v>8000</v>
      </c>
      <c r="AF41" s="218"/>
    </row>
    <row r="42" spans="1:32" ht="14.25">
      <c r="A42" s="21"/>
      <c r="B42" s="19"/>
      <c r="C42" s="19">
        <v>2400</v>
      </c>
      <c r="D42" s="1" t="s">
        <v>107</v>
      </c>
      <c r="E42" s="7">
        <v>276</v>
      </c>
      <c r="F42" s="9">
        <v>346.1</v>
      </c>
      <c r="G42" s="9">
        <v>922.8</v>
      </c>
      <c r="H42" s="9"/>
      <c r="I42" s="9"/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137">
        <v>0</v>
      </c>
      <c r="V42" s="137">
        <v>0</v>
      </c>
      <c r="W42" s="137">
        <v>0</v>
      </c>
      <c r="X42" s="137">
        <v>0</v>
      </c>
      <c r="Y42" s="26">
        <v>500</v>
      </c>
      <c r="Z42" s="137">
        <f t="shared" si="10"/>
        <v>500</v>
      </c>
      <c r="AA42" s="137">
        <v>0</v>
      </c>
      <c r="AB42" s="64">
        <f t="shared" si="11"/>
        <v>0</v>
      </c>
      <c r="AC42" s="26">
        <v>500</v>
      </c>
      <c r="AE42" s="166">
        <f t="shared" si="12"/>
        <v>500</v>
      </c>
      <c r="AF42" s="218"/>
    </row>
    <row r="43" spans="1:32" ht="14.25">
      <c r="A43" s="21"/>
      <c r="B43" s="19"/>
      <c r="C43" s="19" t="s">
        <v>134</v>
      </c>
      <c r="D43" s="1" t="s">
        <v>108</v>
      </c>
      <c r="E43" s="7"/>
      <c r="F43" s="9"/>
      <c r="G43" s="9"/>
      <c r="H43" s="9"/>
      <c r="I43" s="9"/>
      <c r="V43" s="137">
        <v>0</v>
      </c>
      <c r="W43" s="137">
        <v>0</v>
      </c>
      <c r="X43" s="137">
        <v>0</v>
      </c>
      <c r="Y43" s="26">
        <v>0</v>
      </c>
      <c r="Z43" s="137">
        <v>0</v>
      </c>
      <c r="AA43" s="137">
        <v>61.18</v>
      </c>
      <c r="AB43" s="64">
        <v>1</v>
      </c>
      <c r="AC43" s="26">
        <v>100</v>
      </c>
      <c r="AE43" s="166">
        <f t="shared" si="12"/>
        <v>100</v>
      </c>
      <c r="AF43" s="218"/>
    </row>
    <row r="44" spans="1:32" ht="14.25">
      <c r="A44" s="21"/>
      <c r="B44" s="19"/>
      <c r="C44" s="19">
        <v>4080</v>
      </c>
      <c r="D44" s="1" t="s">
        <v>110</v>
      </c>
      <c r="E44" s="7">
        <v>516</v>
      </c>
      <c r="F44" s="9">
        <v>494.9</v>
      </c>
      <c r="G44" s="9"/>
      <c r="H44" s="9"/>
      <c r="I44" s="9"/>
      <c r="J44" s="26">
        <v>0</v>
      </c>
      <c r="K44" s="26">
        <v>134.34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137">
        <v>0</v>
      </c>
      <c r="V44" s="137">
        <v>0</v>
      </c>
      <c r="W44" s="137">
        <v>22</v>
      </c>
      <c r="X44" s="137">
        <v>0</v>
      </c>
      <c r="Y44" s="26">
        <v>100</v>
      </c>
      <c r="Z44" s="137">
        <f t="shared" si="10"/>
        <v>100</v>
      </c>
      <c r="AA44" s="137">
        <v>0</v>
      </c>
      <c r="AB44" s="64">
        <f t="shared" si="11"/>
        <v>0</v>
      </c>
      <c r="AC44" s="26">
        <v>100</v>
      </c>
      <c r="AE44" s="166">
        <f t="shared" si="12"/>
        <v>100</v>
      </c>
      <c r="AF44" s="218"/>
    </row>
    <row r="45" spans="1:32" ht="14.25">
      <c r="A45" s="21"/>
      <c r="B45" s="19"/>
      <c r="C45" s="19">
        <v>4085</v>
      </c>
      <c r="D45" s="1" t="s">
        <v>117</v>
      </c>
      <c r="E45" s="7">
        <v>260</v>
      </c>
      <c r="F45" s="9"/>
      <c r="G45" s="9"/>
      <c r="H45" s="7"/>
      <c r="I45" s="7"/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137">
        <v>0</v>
      </c>
      <c r="V45" s="137">
        <v>0</v>
      </c>
      <c r="W45" s="137">
        <v>0</v>
      </c>
      <c r="X45" s="137">
        <v>0</v>
      </c>
      <c r="Y45" s="26">
        <v>0</v>
      </c>
      <c r="Z45" s="137">
        <f t="shared" si="10"/>
        <v>0</v>
      </c>
      <c r="AA45" s="137">
        <v>0</v>
      </c>
      <c r="AB45" s="64">
        <v>1</v>
      </c>
      <c r="AC45" s="26">
        <v>0</v>
      </c>
      <c r="AE45" s="166">
        <f t="shared" si="12"/>
        <v>0</v>
      </c>
      <c r="AF45" s="218"/>
    </row>
    <row r="46" spans="1:32" ht="14.25">
      <c r="A46" s="21"/>
      <c r="B46" s="19"/>
      <c r="C46" s="19">
        <v>4090</v>
      </c>
      <c r="D46" s="1" t="s">
        <v>95</v>
      </c>
      <c r="E46" s="7"/>
      <c r="F46" s="9"/>
      <c r="G46" s="9"/>
      <c r="H46" s="7"/>
      <c r="I46" s="7">
        <v>44.69</v>
      </c>
      <c r="J46" s="26">
        <v>956.02</v>
      </c>
      <c r="K46" s="26">
        <v>803.92</v>
      </c>
      <c r="L46" s="26">
        <v>801.79</v>
      </c>
      <c r="M46" s="26">
        <v>172.7</v>
      </c>
      <c r="N46" s="26">
        <v>101.5</v>
      </c>
      <c r="O46" s="26">
        <v>336.5</v>
      </c>
      <c r="P46" s="26">
        <v>472.54</v>
      </c>
      <c r="Q46" s="26">
        <v>896.39</v>
      </c>
      <c r="R46" s="26">
        <v>393.26</v>
      </c>
      <c r="S46" s="26">
        <v>554.73</v>
      </c>
      <c r="T46" s="26">
        <v>555.44</v>
      </c>
      <c r="U46" s="137">
        <v>65</v>
      </c>
      <c r="V46" s="137">
        <v>658.88</v>
      </c>
      <c r="W46" s="137">
        <v>519</v>
      </c>
      <c r="X46" s="137">
        <v>0</v>
      </c>
      <c r="Y46" s="26">
        <v>500</v>
      </c>
      <c r="Z46" s="137">
        <f t="shared" si="10"/>
        <v>500</v>
      </c>
      <c r="AA46" s="137">
        <v>42.5</v>
      </c>
      <c r="AB46" s="64">
        <f t="shared" si="11"/>
        <v>0.085</v>
      </c>
      <c r="AC46" s="26">
        <v>500</v>
      </c>
      <c r="AE46" s="166">
        <f t="shared" si="12"/>
        <v>500</v>
      </c>
      <c r="AF46" s="218"/>
    </row>
    <row r="47" spans="1:32" ht="14.25">
      <c r="A47" s="21"/>
      <c r="B47" s="19"/>
      <c r="C47" s="19" t="s">
        <v>163</v>
      </c>
      <c r="D47" s="1" t="s">
        <v>124</v>
      </c>
      <c r="E47" s="7"/>
      <c r="F47" s="9"/>
      <c r="G47" s="9"/>
      <c r="H47" s="7"/>
      <c r="I47" s="7"/>
      <c r="J47" s="26">
        <v>520</v>
      </c>
      <c r="K47" s="26">
        <v>375</v>
      </c>
      <c r="L47" s="26">
        <v>515</v>
      </c>
      <c r="M47" s="26">
        <v>0</v>
      </c>
      <c r="N47" s="26">
        <v>399</v>
      </c>
      <c r="O47" s="26">
        <v>570.63</v>
      </c>
      <c r="P47" s="26">
        <v>0</v>
      </c>
      <c r="Q47" s="26">
        <v>425</v>
      </c>
      <c r="R47" s="26">
        <v>0</v>
      </c>
      <c r="S47" s="26">
        <v>0</v>
      </c>
      <c r="T47" s="26">
        <v>0</v>
      </c>
      <c r="U47" s="137">
        <v>0</v>
      </c>
      <c r="V47" s="137">
        <v>170.04</v>
      </c>
      <c r="W47" s="137">
        <v>85</v>
      </c>
      <c r="X47" s="137">
        <v>3417.2</v>
      </c>
      <c r="Y47" s="26">
        <v>1000</v>
      </c>
      <c r="Z47" s="137">
        <f t="shared" si="10"/>
        <v>1000</v>
      </c>
      <c r="AA47" s="137">
        <v>2825</v>
      </c>
      <c r="AB47" s="64">
        <f t="shared" si="11"/>
        <v>2.825</v>
      </c>
      <c r="AC47" s="26">
        <v>2000</v>
      </c>
      <c r="AE47" s="166">
        <f t="shared" si="12"/>
        <v>2000</v>
      </c>
      <c r="AF47" s="218"/>
    </row>
    <row r="48" spans="1:32" ht="14.25">
      <c r="A48" s="21"/>
      <c r="B48" s="19"/>
      <c r="C48" s="19">
        <v>4480</v>
      </c>
      <c r="D48" s="1" t="s">
        <v>96</v>
      </c>
      <c r="E48" s="7"/>
      <c r="F48" s="9"/>
      <c r="G48" s="9"/>
      <c r="H48" s="7"/>
      <c r="I48" s="7"/>
      <c r="J48" s="26">
        <v>718.85</v>
      </c>
      <c r="K48" s="26">
        <v>1688.28</v>
      </c>
      <c r="L48" s="26">
        <v>208</v>
      </c>
      <c r="M48" s="26">
        <v>0</v>
      </c>
      <c r="N48" s="26">
        <v>213.5</v>
      </c>
      <c r="O48" s="26">
        <v>210.9</v>
      </c>
      <c r="P48" s="26">
        <v>331.75</v>
      </c>
      <c r="Q48" s="26">
        <v>194.96</v>
      </c>
      <c r="R48" s="26">
        <v>247.82</v>
      </c>
      <c r="S48" s="26">
        <v>42.24</v>
      </c>
      <c r="T48" s="26">
        <v>0</v>
      </c>
      <c r="U48" s="137">
        <v>0</v>
      </c>
      <c r="V48" s="137">
        <v>0</v>
      </c>
      <c r="W48" s="137">
        <v>50</v>
      </c>
      <c r="X48" s="137">
        <v>459.48</v>
      </c>
      <c r="Y48" s="26">
        <v>250</v>
      </c>
      <c r="Z48" s="137">
        <f t="shared" si="10"/>
        <v>250</v>
      </c>
      <c r="AA48" s="137">
        <v>442.26</v>
      </c>
      <c r="AB48" s="64">
        <f t="shared" si="11"/>
        <v>1.76904</v>
      </c>
      <c r="AC48" s="26">
        <v>500</v>
      </c>
      <c r="AE48" s="166">
        <f t="shared" si="12"/>
        <v>500</v>
      </c>
      <c r="AF48" s="218"/>
    </row>
    <row r="49" spans="1:32" ht="14.25">
      <c r="A49" s="21"/>
      <c r="B49" s="19"/>
      <c r="C49" s="21">
        <v>8310</v>
      </c>
      <c r="D49" s="1" t="s">
        <v>853</v>
      </c>
      <c r="E49" s="7"/>
      <c r="F49" s="9">
        <v>1458.59</v>
      </c>
      <c r="G49" s="9">
        <v>2103.15</v>
      </c>
      <c r="H49" s="7"/>
      <c r="I49" s="7">
        <v>2732.07</v>
      </c>
      <c r="J49" s="26">
        <v>2738.28</v>
      </c>
      <c r="K49" s="26">
        <v>2384.27</v>
      </c>
      <c r="L49" s="26">
        <v>2793.84</v>
      </c>
      <c r="M49" s="26">
        <v>3756.43</v>
      </c>
      <c r="N49" s="26">
        <v>5034.23</v>
      </c>
      <c r="O49" s="26">
        <v>6427.69</v>
      </c>
      <c r="P49" s="26">
        <v>6518.77</v>
      </c>
      <c r="Q49" s="26">
        <v>6859.87</v>
      </c>
      <c r="R49" s="26">
        <v>6537.49</v>
      </c>
      <c r="S49" s="26">
        <v>5179.35</v>
      </c>
      <c r="T49" s="26">
        <v>5315.28</v>
      </c>
      <c r="U49" s="137">
        <v>5305.37</v>
      </c>
      <c r="V49" s="137">
        <v>5593.28</v>
      </c>
      <c r="W49" s="137">
        <v>5086.04</v>
      </c>
      <c r="X49" s="137">
        <v>1161.46</v>
      </c>
      <c r="Y49" s="26">
        <v>3400</v>
      </c>
      <c r="Z49" s="137">
        <f t="shared" si="10"/>
        <v>3400</v>
      </c>
      <c r="AA49" s="137">
        <v>3375.92</v>
      </c>
      <c r="AB49" s="64">
        <f t="shared" si="11"/>
        <v>0.9929176470588236</v>
      </c>
      <c r="AC49" s="26">
        <v>4000</v>
      </c>
      <c r="AE49" s="166">
        <f t="shared" si="12"/>
        <v>4000</v>
      </c>
      <c r="AF49" s="218"/>
    </row>
    <row r="50" spans="1:32" ht="14.25">
      <c r="A50" s="21"/>
      <c r="B50" s="19"/>
      <c r="C50" s="21">
        <v>8330</v>
      </c>
      <c r="D50" s="1" t="s">
        <v>100</v>
      </c>
      <c r="E50" s="7"/>
      <c r="F50" s="9">
        <v>2358.2</v>
      </c>
      <c r="G50" s="9">
        <v>2372.95</v>
      </c>
      <c r="H50" s="7">
        <v>2444.18</v>
      </c>
      <c r="I50" s="7">
        <v>2569.92</v>
      </c>
      <c r="J50" s="26">
        <v>2856.15</v>
      </c>
      <c r="K50" s="26">
        <v>2917.28</v>
      </c>
      <c r="L50" s="26">
        <v>3181.8</v>
      </c>
      <c r="M50" s="26">
        <v>3275.87</v>
      </c>
      <c r="N50" s="26">
        <v>3203.12</v>
      </c>
      <c r="O50" s="26">
        <v>3224.31</v>
      </c>
      <c r="P50" s="26">
        <v>3229.76</v>
      </c>
      <c r="Q50" s="26">
        <v>2559.87</v>
      </c>
      <c r="R50" s="26">
        <v>2464.84</v>
      </c>
      <c r="S50" s="26">
        <v>2651.92</v>
      </c>
      <c r="T50" s="26">
        <v>2581.97</v>
      </c>
      <c r="U50" s="137">
        <v>2768.85</v>
      </c>
      <c r="V50" s="137">
        <v>1540.12</v>
      </c>
      <c r="W50" s="137">
        <v>1279.68</v>
      </c>
      <c r="X50" s="137">
        <v>1345.54</v>
      </c>
      <c r="Y50" s="26">
        <v>2500</v>
      </c>
      <c r="Z50" s="137">
        <f t="shared" si="10"/>
        <v>2500</v>
      </c>
      <c r="AA50" s="137">
        <v>1029.72</v>
      </c>
      <c r="AB50" s="64">
        <f t="shared" si="11"/>
        <v>0.41188800000000003</v>
      </c>
      <c r="AC50" s="26">
        <v>1900</v>
      </c>
      <c r="AE50" s="166">
        <f t="shared" si="12"/>
        <v>1900</v>
      </c>
      <c r="AF50" s="218"/>
    </row>
    <row r="51" spans="1:32" ht="14.25">
      <c r="A51" s="21"/>
      <c r="B51" s="19"/>
      <c r="C51" s="19" t="s">
        <v>498</v>
      </c>
      <c r="D51" s="1" t="s">
        <v>852</v>
      </c>
      <c r="E51" s="7"/>
      <c r="F51" s="9"/>
      <c r="G51" s="9">
        <v>2160</v>
      </c>
      <c r="H51" s="7"/>
      <c r="I51" s="7">
        <v>0</v>
      </c>
      <c r="J51" s="26">
        <v>0</v>
      </c>
      <c r="K51" s="26">
        <v>0</v>
      </c>
      <c r="L51" s="26">
        <v>336.59</v>
      </c>
      <c r="M51" s="26">
        <v>235.08</v>
      </c>
      <c r="N51" s="26">
        <v>153.48</v>
      </c>
      <c r="O51" s="26">
        <v>118.87</v>
      </c>
      <c r="P51" s="26">
        <v>106.37</v>
      </c>
      <c r="Q51" s="26">
        <v>169.92</v>
      </c>
      <c r="R51" s="26">
        <v>119.95</v>
      </c>
      <c r="S51" s="26">
        <v>120.37</v>
      </c>
      <c r="T51" s="26">
        <v>109.82</v>
      </c>
      <c r="U51" s="137">
        <v>63.25</v>
      </c>
      <c r="V51" s="137">
        <v>50.98</v>
      </c>
      <c r="W51" s="137">
        <v>69.16</v>
      </c>
      <c r="X51" s="137">
        <v>40.51</v>
      </c>
      <c r="Y51" s="26">
        <v>100</v>
      </c>
      <c r="Z51" s="137">
        <f t="shared" si="10"/>
        <v>100</v>
      </c>
      <c r="AA51" s="137">
        <v>26.27</v>
      </c>
      <c r="AB51" s="64">
        <f t="shared" si="11"/>
        <v>0.2627</v>
      </c>
      <c r="AC51" s="26">
        <v>100</v>
      </c>
      <c r="AE51" s="166">
        <f t="shared" si="12"/>
        <v>100</v>
      </c>
      <c r="AF51" s="218"/>
    </row>
    <row r="52" spans="1:32" ht="15" thickBot="1">
      <c r="A52" s="31"/>
      <c r="B52" s="32"/>
      <c r="C52" s="32" t="s">
        <v>101</v>
      </c>
      <c r="D52" s="38" t="s">
        <v>710</v>
      </c>
      <c r="E52" s="34"/>
      <c r="F52" s="35"/>
      <c r="G52" s="35"/>
      <c r="H52" s="35"/>
      <c r="I52" s="35">
        <v>3.52</v>
      </c>
      <c r="J52" s="36">
        <v>8.17</v>
      </c>
      <c r="K52" s="36">
        <v>40.34</v>
      </c>
      <c r="L52" s="36">
        <v>56.77</v>
      </c>
      <c r="M52" s="36">
        <v>60.19</v>
      </c>
      <c r="N52" s="36">
        <v>60.58</v>
      </c>
      <c r="O52" s="36">
        <v>60.58</v>
      </c>
      <c r="P52" s="36">
        <v>60.58</v>
      </c>
      <c r="Q52" s="36">
        <v>48.82</v>
      </c>
      <c r="R52" s="36">
        <v>46.02</v>
      </c>
      <c r="S52" s="36">
        <v>47.79</v>
      </c>
      <c r="T52" s="36">
        <v>46.07</v>
      </c>
      <c r="U52" s="138">
        <v>42.48</v>
      </c>
      <c r="V52" s="138">
        <v>0</v>
      </c>
      <c r="W52" s="138">
        <v>0</v>
      </c>
      <c r="X52" s="138">
        <v>0</v>
      </c>
      <c r="Y52" s="36">
        <v>0</v>
      </c>
      <c r="Z52" s="138">
        <f t="shared" si="10"/>
        <v>0</v>
      </c>
      <c r="AA52" s="138">
        <v>0</v>
      </c>
      <c r="AB52" s="65">
        <v>0</v>
      </c>
      <c r="AC52" s="36">
        <v>0</v>
      </c>
      <c r="AD52" s="36"/>
      <c r="AE52" s="36">
        <f t="shared" si="12"/>
        <v>0</v>
      </c>
      <c r="AF52" s="218"/>
    </row>
    <row r="53" spans="1:32" ht="14.25">
      <c r="A53" s="21" t="s">
        <v>4</v>
      </c>
      <c r="B53" s="19">
        <v>1210</v>
      </c>
      <c r="C53" s="19"/>
      <c r="D53" s="1" t="s">
        <v>513</v>
      </c>
      <c r="E53" s="9">
        <f aca="true" t="shared" si="13" ref="E53:R53">SUM(E40:E52)</f>
        <v>31956</v>
      </c>
      <c r="F53" s="9">
        <f t="shared" si="13"/>
        <v>37673.40999999999</v>
      </c>
      <c r="G53" s="9">
        <f t="shared" si="13"/>
        <v>37497.53</v>
      </c>
      <c r="H53" s="9">
        <f t="shared" si="13"/>
        <v>34394.28</v>
      </c>
      <c r="I53" s="9">
        <f t="shared" si="13"/>
        <v>38943.88</v>
      </c>
      <c r="J53" s="9">
        <f t="shared" si="13"/>
        <v>45765.31</v>
      </c>
      <c r="K53" s="9">
        <f t="shared" si="13"/>
        <v>46477.499999999985</v>
      </c>
      <c r="L53" s="9">
        <f t="shared" si="13"/>
        <v>49485.85</v>
      </c>
      <c r="M53" s="9">
        <f t="shared" si="13"/>
        <v>50319.740000000005</v>
      </c>
      <c r="N53" s="9">
        <f t="shared" si="13"/>
        <v>51036.72</v>
      </c>
      <c r="O53" s="9">
        <f t="shared" si="13"/>
        <v>53161.68</v>
      </c>
      <c r="P53" s="9">
        <f t="shared" si="13"/>
        <v>54089.07000000001</v>
      </c>
      <c r="Q53" s="9">
        <f t="shared" si="13"/>
        <v>46850.93</v>
      </c>
      <c r="R53" s="9">
        <f t="shared" si="13"/>
        <v>44360.68</v>
      </c>
      <c r="S53" s="9">
        <v>45661.31</v>
      </c>
      <c r="T53" s="9">
        <f aca="true" t="shared" si="14" ref="T53:Z53">SUM(T40:T52)</f>
        <v>44989.4</v>
      </c>
      <c r="U53" s="9">
        <f t="shared" si="14"/>
        <v>47188.23</v>
      </c>
      <c r="V53" s="9">
        <f t="shared" si="14"/>
        <v>28145.93</v>
      </c>
      <c r="W53" s="9">
        <f t="shared" si="14"/>
        <v>27368.04</v>
      </c>
      <c r="X53" s="9">
        <f t="shared" si="14"/>
        <v>25397.5</v>
      </c>
      <c r="Y53" s="9">
        <f t="shared" si="14"/>
        <v>40150</v>
      </c>
      <c r="Z53" s="9">
        <f t="shared" si="14"/>
        <v>40150</v>
      </c>
      <c r="AA53" s="9">
        <v>16978.16</v>
      </c>
      <c r="AB53" s="64">
        <f>SUM(AA53/Z53)</f>
        <v>0.42286824408468243</v>
      </c>
      <c r="AC53" s="9">
        <f>SUM(AC40:AC52)</f>
        <v>42200</v>
      </c>
      <c r="AD53" s="9">
        <f>SUM(AD40:AD52)</f>
        <v>0</v>
      </c>
      <c r="AE53" s="26">
        <f>SUM(AC53+AD53)</f>
        <v>42200</v>
      </c>
      <c r="AF53" s="218"/>
    </row>
    <row r="54" spans="1:32" ht="14.25">
      <c r="A54" s="21"/>
      <c r="B54" s="19"/>
      <c r="C54" s="19"/>
      <c r="D54" s="1" t="s">
        <v>104</v>
      </c>
      <c r="E54" s="7"/>
      <c r="F54" s="9"/>
      <c r="G54" s="9"/>
      <c r="H54" s="9"/>
      <c r="I54" s="9"/>
      <c r="AF54" s="218"/>
    </row>
    <row r="55" spans="1:32" ht="14.25">
      <c r="A55" s="21" t="s">
        <v>4</v>
      </c>
      <c r="B55" s="19">
        <v>1325</v>
      </c>
      <c r="C55" s="22"/>
      <c r="D55" s="18" t="s">
        <v>118</v>
      </c>
      <c r="E55" s="23"/>
      <c r="F55" s="9"/>
      <c r="G55" s="9"/>
      <c r="H55" s="9"/>
      <c r="I55" s="9"/>
      <c r="AF55" s="218"/>
    </row>
    <row r="56" spans="1:32" ht="14.25">
      <c r="A56" s="21"/>
      <c r="B56" s="19"/>
      <c r="C56" s="19">
        <v>1100</v>
      </c>
      <c r="D56" s="1" t="s">
        <v>633</v>
      </c>
      <c r="E56" s="7">
        <v>118677</v>
      </c>
      <c r="F56" s="9">
        <v>128163.17</v>
      </c>
      <c r="G56" s="9">
        <v>112488.43</v>
      </c>
      <c r="H56" s="9">
        <v>108069.75</v>
      </c>
      <c r="I56" s="9">
        <v>102379.79</v>
      </c>
      <c r="J56" s="26">
        <v>104695.64</v>
      </c>
      <c r="K56" s="26">
        <v>119936.97</v>
      </c>
      <c r="L56" s="26">
        <v>118790.37</v>
      </c>
      <c r="M56" s="26">
        <v>128528.64</v>
      </c>
      <c r="N56" s="26">
        <v>146300.06</v>
      </c>
      <c r="O56" s="26">
        <v>154975.47</v>
      </c>
      <c r="P56" s="26">
        <v>161303.11</v>
      </c>
      <c r="Q56" s="26">
        <v>145920.22</v>
      </c>
      <c r="R56" s="26">
        <v>143089.54</v>
      </c>
      <c r="S56" s="26">
        <v>156554.35</v>
      </c>
      <c r="T56" s="26">
        <v>157283.43</v>
      </c>
      <c r="U56" s="137">
        <v>161819.75</v>
      </c>
      <c r="V56" s="137">
        <v>152981.6</v>
      </c>
      <c r="W56" s="137">
        <v>133401.68</v>
      </c>
      <c r="X56" s="137">
        <v>128623.36</v>
      </c>
      <c r="Y56" s="26">
        <v>166400</v>
      </c>
      <c r="Z56" s="137">
        <f aca="true" t="shared" si="15" ref="Z56:Z78">Y56</f>
        <v>166400</v>
      </c>
      <c r="AA56" s="137">
        <v>105110.44</v>
      </c>
      <c r="AB56" s="64">
        <f>SUM(AA56/Z56)</f>
        <v>0.6316733173076923</v>
      </c>
      <c r="AC56" s="26">
        <v>188900</v>
      </c>
      <c r="AD56" s="26">
        <v>-1000</v>
      </c>
      <c r="AE56" s="166">
        <f>SUM(AC56:AD56)</f>
        <v>187900</v>
      </c>
      <c r="AF56" s="218"/>
    </row>
    <row r="57" spans="1:32" ht="14.25">
      <c r="A57" s="21"/>
      <c r="B57" s="19"/>
      <c r="C57" s="19">
        <v>1400</v>
      </c>
      <c r="D57" s="1" t="s">
        <v>106</v>
      </c>
      <c r="E57" s="7">
        <v>70</v>
      </c>
      <c r="F57" s="9"/>
      <c r="G57" s="9"/>
      <c r="H57" s="9"/>
      <c r="I57" s="9"/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5.58</v>
      </c>
      <c r="Q57" s="26">
        <v>0</v>
      </c>
      <c r="R57" s="26">
        <v>0</v>
      </c>
      <c r="S57" s="26">
        <v>0</v>
      </c>
      <c r="T57" s="26">
        <v>0</v>
      </c>
      <c r="U57" s="137">
        <v>0</v>
      </c>
      <c r="V57" s="137">
        <v>0</v>
      </c>
      <c r="W57" s="137">
        <v>0</v>
      </c>
      <c r="X57" s="137">
        <v>0</v>
      </c>
      <c r="Y57" s="26">
        <v>0</v>
      </c>
      <c r="Z57" s="137">
        <f t="shared" si="15"/>
        <v>0</v>
      </c>
      <c r="AA57" s="137">
        <v>0</v>
      </c>
      <c r="AB57" s="64">
        <v>0</v>
      </c>
      <c r="AC57" s="26">
        <v>0</v>
      </c>
      <c r="AE57" s="166">
        <f aca="true" t="shared" si="16" ref="AE57:AE78">SUM(AC57:AD57)</f>
        <v>0</v>
      </c>
      <c r="AF57" s="218"/>
    </row>
    <row r="58" spans="1:32" ht="14.25">
      <c r="A58" s="21"/>
      <c r="B58" s="19"/>
      <c r="C58" s="19" t="s">
        <v>120</v>
      </c>
      <c r="D58" s="1" t="s">
        <v>121</v>
      </c>
      <c r="E58" s="7">
        <v>25260</v>
      </c>
      <c r="F58" s="9"/>
      <c r="G58" s="9"/>
      <c r="H58" s="9"/>
      <c r="I58" s="9"/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191</v>
      </c>
      <c r="S58" s="26">
        <v>437.5</v>
      </c>
      <c r="T58" s="26">
        <v>0</v>
      </c>
      <c r="U58" s="137">
        <v>0</v>
      </c>
      <c r="V58" s="137">
        <v>0</v>
      </c>
      <c r="W58" s="137">
        <v>0</v>
      </c>
      <c r="X58" s="137">
        <v>0</v>
      </c>
      <c r="Y58" s="26">
        <v>0</v>
      </c>
      <c r="Z58" s="137">
        <f t="shared" si="15"/>
        <v>0</v>
      </c>
      <c r="AA58" s="137">
        <v>0</v>
      </c>
      <c r="AB58" s="64">
        <v>0</v>
      </c>
      <c r="AC58" s="26">
        <v>0</v>
      </c>
      <c r="AE58" s="166">
        <f t="shared" si="16"/>
        <v>0</v>
      </c>
      <c r="AF58" s="218"/>
    </row>
    <row r="59" spans="1:32" ht="14.25">
      <c r="A59" s="21"/>
      <c r="B59" s="19"/>
      <c r="C59" s="19">
        <v>2400</v>
      </c>
      <c r="D59" s="1" t="s">
        <v>107</v>
      </c>
      <c r="E59" s="7">
        <v>2389</v>
      </c>
      <c r="F59" s="9">
        <v>3796.85</v>
      </c>
      <c r="G59" s="9">
        <v>113.18</v>
      </c>
      <c r="H59" s="9">
        <v>1787.48</v>
      </c>
      <c r="I59" s="9">
        <v>1278.84</v>
      </c>
      <c r="J59" s="26">
        <v>0</v>
      </c>
      <c r="K59" s="26">
        <v>336.99</v>
      </c>
      <c r="L59" s="26">
        <v>0</v>
      </c>
      <c r="M59" s="26">
        <v>29.95</v>
      </c>
      <c r="N59" s="26">
        <v>0</v>
      </c>
      <c r="O59" s="26">
        <v>0</v>
      </c>
      <c r="P59" s="26">
        <v>14.98</v>
      </c>
      <c r="Q59" s="26">
        <v>49.99</v>
      </c>
      <c r="R59" s="26">
        <v>0</v>
      </c>
      <c r="S59" s="26">
        <v>0</v>
      </c>
      <c r="T59" s="26">
        <v>0</v>
      </c>
      <c r="U59" s="137">
        <v>348.19</v>
      </c>
      <c r="V59" s="137">
        <v>504.63</v>
      </c>
      <c r="W59" s="137">
        <v>72</v>
      </c>
      <c r="X59" s="137">
        <v>2647.5</v>
      </c>
      <c r="Y59" s="26">
        <v>1000</v>
      </c>
      <c r="Z59" s="137">
        <f t="shared" si="15"/>
        <v>1000</v>
      </c>
      <c r="AA59" s="137">
        <v>875.16</v>
      </c>
      <c r="AB59" s="64">
        <f aca="true" t="shared" si="17" ref="AB59:AB78">SUM(AA59/Z59)</f>
        <v>0.8751599999999999</v>
      </c>
      <c r="AC59" s="26">
        <v>1500</v>
      </c>
      <c r="AD59" s="26">
        <v>-300</v>
      </c>
      <c r="AE59" s="166">
        <f t="shared" si="16"/>
        <v>1200</v>
      </c>
      <c r="AF59" s="218"/>
    </row>
    <row r="60" spans="1:32" ht="14.25">
      <c r="A60" s="21"/>
      <c r="B60" s="19"/>
      <c r="C60" s="70" t="s">
        <v>167</v>
      </c>
      <c r="D60" s="1" t="s">
        <v>1210</v>
      </c>
      <c r="E60" s="7"/>
      <c r="F60" s="9"/>
      <c r="G60" s="9"/>
      <c r="H60" s="9"/>
      <c r="I60" s="9"/>
      <c r="R60" s="26">
        <v>0</v>
      </c>
      <c r="S60" s="26">
        <v>0</v>
      </c>
      <c r="T60" s="26">
        <v>10035.03</v>
      </c>
      <c r="U60" s="137">
        <v>4803.89</v>
      </c>
      <c r="V60" s="137">
        <v>0</v>
      </c>
      <c r="W60" s="137">
        <v>0</v>
      </c>
      <c r="X60" s="137">
        <v>0</v>
      </c>
      <c r="Y60" s="26">
        <v>0</v>
      </c>
      <c r="Z60" s="137">
        <f t="shared" si="15"/>
        <v>0</v>
      </c>
      <c r="AA60" s="137">
        <v>0</v>
      </c>
      <c r="AB60" s="64">
        <v>0</v>
      </c>
      <c r="AC60" s="26">
        <v>0</v>
      </c>
      <c r="AE60" s="166">
        <f t="shared" si="16"/>
        <v>0</v>
      </c>
      <c r="AF60" s="218"/>
    </row>
    <row r="61" spans="1:32" ht="14.25">
      <c r="A61" s="21"/>
      <c r="B61" s="19"/>
      <c r="C61" s="70" t="s">
        <v>1220</v>
      </c>
      <c r="D61" s="1" t="s">
        <v>1211</v>
      </c>
      <c r="E61" s="7"/>
      <c r="F61" s="9"/>
      <c r="G61" s="9"/>
      <c r="H61" s="9"/>
      <c r="I61" s="9"/>
      <c r="R61" s="26">
        <v>0</v>
      </c>
      <c r="S61" s="26">
        <v>0</v>
      </c>
      <c r="T61" s="26">
        <v>17321.57</v>
      </c>
      <c r="U61" s="137">
        <v>0</v>
      </c>
      <c r="V61" s="137">
        <v>0</v>
      </c>
      <c r="W61" s="137">
        <v>0</v>
      </c>
      <c r="X61" s="137">
        <v>0</v>
      </c>
      <c r="Y61" s="26">
        <v>500</v>
      </c>
      <c r="Z61" s="137">
        <f t="shared" si="15"/>
        <v>500</v>
      </c>
      <c r="AA61" s="137">
        <v>0</v>
      </c>
      <c r="AB61" s="64">
        <v>1</v>
      </c>
      <c r="AC61" s="26">
        <v>500</v>
      </c>
      <c r="AE61" s="166">
        <f t="shared" si="16"/>
        <v>500</v>
      </c>
      <c r="AF61" s="218"/>
    </row>
    <row r="62" spans="1:32" ht="14.25">
      <c r="A62" s="21"/>
      <c r="B62" s="19"/>
      <c r="C62" s="70" t="s">
        <v>1359</v>
      </c>
      <c r="D62" s="1" t="s">
        <v>1360</v>
      </c>
      <c r="E62" s="7"/>
      <c r="F62" s="9"/>
      <c r="G62" s="9"/>
      <c r="H62" s="9"/>
      <c r="I62" s="9"/>
      <c r="V62" s="137">
        <v>0</v>
      </c>
      <c r="W62" s="137">
        <v>0</v>
      </c>
      <c r="X62" s="137">
        <v>123.75</v>
      </c>
      <c r="Y62" s="26">
        <v>0</v>
      </c>
      <c r="Z62" s="137">
        <v>0</v>
      </c>
      <c r="AA62" s="137">
        <v>1058.75</v>
      </c>
      <c r="AB62" s="64">
        <v>1</v>
      </c>
      <c r="AC62" s="26">
        <v>500</v>
      </c>
      <c r="AE62" s="166">
        <f t="shared" si="16"/>
        <v>500</v>
      </c>
      <c r="AF62" s="218"/>
    </row>
    <row r="63" spans="1:32" ht="14.25">
      <c r="A63" s="21"/>
      <c r="B63" s="19"/>
      <c r="C63" s="70" t="s">
        <v>1199</v>
      </c>
      <c r="D63" s="1" t="s">
        <v>1212</v>
      </c>
      <c r="E63" s="7"/>
      <c r="F63" s="9"/>
      <c r="G63" s="9"/>
      <c r="H63" s="9"/>
      <c r="I63" s="9"/>
      <c r="R63" s="26">
        <v>0</v>
      </c>
      <c r="S63" s="26">
        <v>0</v>
      </c>
      <c r="T63" s="26">
        <v>0</v>
      </c>
      <c r="U63" s="137">
        <v>5663.26</v>
      </c>
      <c r="V63" s="137">
        <v>1177.47</v>
      </c>
      <c r="W63" s="137">
        <v>1707.3</v>
      </c>
      <c r="X63" s="137">
        <v>1361.25</v>
      </c>
      <c r="Y63" s="26">
        <v>1000</v>
      </c>
      <c r="Z63" s="137">
        <f t="shared" si="15"/>
        <v>1000</v>
      </c>
      <c r="AA63" s="137">
        <v>977.39</v>
      </c>
      <c r="AB63" s="64">
        <f t="shared" si="17"/>
        <v>0.97739</v>
      </c>
      <c r="AC63" s="26">
        <v>1200</v>
      </c>
      <c r="AD63" s="26">
        <v>-200</v>
      </c>
      <c r="AE63" s="166">
        <f t="shared" si="16"/>
        <v>1000</v>
      </c>
      <c r="AF63" s="218"/>
    </row>
    <row r="64" spans="1:32" ht="14.25">
      <c r="A64" s="21"/>
      <c r="B64" s="19"/>
      <c r="C64" s="70" t="s">
        <v>167</v>
      </c>
      <c r="D64" s="1" t="s">
        <v>1287</v>
      </c>
      <c r="E64" s="7"/>
      <c r="F64" s="9"/>
      <c r="G64" s="9"/>
      <c r="H64" s="9"/>
      <c r="I64" s="9"/>
      <c r="T64" s="26">
        <v>0</v>
      </c>
      <c r="U64" s="137">
        <v>0</v>
      </c>
      <c r="V64" s="137">
        <v>1209.6</v>
      </c>
      <c r="W64" s="137">
        <v>407</v>
      </c>
      <c r="X64" s="137">
        <v>14025</v>
      </c>
      <c r="Y64" s="26">
        <v>2500</v>
      </c>
      <c r="Z64" s="137">
        <f t="shared" si="15"/>
        <v>2500</v>
      </c>
      <c r="AA64" s="137">
        <v>3781.24</v>
      </c>
      <c r="AB64" s="64">
        <f t="shared" si="17"/>
        <v>1.5124959999999998</v>
      </c>
      <c r="AC64" s="26">
        <v>3000</v>
      </c>
      <c r="AE64" s="166">
        <f t="shared" si="16"/>
        <v>3000</v>
      </c>
      <c r="AF64" s="218"/>
    </row>
    <row r="65" spans="1:32" ht="14.25">
      <c r="A65" s="21"/>
      <c r="B65" s="19"/>
      <c r="C65" s="19" t="s">
        <v>134</v>
      </c>
      <c r="D65" s="1" t="s">
        <v>108</v>
      </c>
      <c r="E65" s="7"/>
      <c r="F65" s="9"/>
      <c r="G65" s="9"/>
      <c r="H65" s="9"/>
      <c r="I65" s="9"/>
      <c r="O65" s="26">
        <v>96.92</v>
      </c>
      <c r="P65" s="26">
        <v>0</v>
      </c>
      <c r="Q65" s="26">
        <v>0</v>
      </c>
      <c r="R65" s="26">
        <v>3.57</v>
      </c>
      <c r="S65" s="26">
        <v>0</v>
      </c>
      <c r="T65" s="26">
        <v>0</v>
      </c>
      <c r="U65" s="137">
        <v>0</v>
      </c>
      <c r="V65" s="137">
        <v>0</v>
      </c>
      <c r="W65" s="137">
        <v>0</v>
      </c>
      <c r="X65" s="137">
        <v>0</v>
      </c>
      <c r="Y65" s="26">
        <v>200</v>
      </c>
      <c r="Z65" s="137">
        <f t="shared" si="15"/>
        <v>200</v>
      </c>
      <c r="AA65" s="137">
        <v>5706.39</v>
      </c>
      <c r="AB65" s="64">
        <v>1</v>
      </c>
      <c r="AC65" s="26">
        <v>500</v>
      </c>
      <c r="AE65" s="166">
        <f t="shared" si="16"/>
        <v>500</v>
      </c>
      <c r="AF65" s="218"/>
    </row>
    <row r="66" spans="1:32" ht="14.25">
      <c r="A66" s="21"/>
      <c r="B66" s="19"/>
      <c r="C66" s="19">
        <v>4012</v>
      </c>
      <c r="D66" s="1" t="s">
        <v>122</v>
      </c>
      <c r="E66" s="7">
        <v>2412</v>
      </c>
      <c r="F66" s="9"/>
      <c r="G66" s="9"/>
      <c r="H66" s="7"/>
      <c r="I66" s="7"/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251.25</v>
      </c>
      <c r="T66" s="26">
        <v>0</v>
      </c>
      <c r="U66" s="137">
        <v>0</v>
      </c>
      <c r="V66" s="137">
        <v>0</v>
      </c>
      <c r="W66" s="137">
        <v>0</v>
      </c>
      <c r="X66" s="137">
        <v>0</v>
      </c>
      <c r="Y66" s="26">
        <v>0</v>
      </c>
      <c r="Z66" s="137">
        <f t="shared" si="15"/>
        <v>0</v>
      </c>
      <c r="AA66" s="137">
        <v>0</v>
      </c>
      <c r="AB66" s="64">
        <v>0</v>
      </c>
      <c r="AC66" s="26">
        <v>0</v>
      </c>
      <c r="AE66" s="166">
        <f t="shared" si="16"/>
        <v>0</v>
      </c>
      <c r="AF66" s="218"/>
    </row>
    <row r="67" spans="1:32" ht="14.25">
      <c r="A67" s="21"/>
      <c r="B67" s="21"/>
      <c r="C67" s="21">
        <v>4080</v>
      </c>
      <c r="D67" s="20" t="s">
        <v>493</v>
      </c>
      <c r="E67" s="7"/>
      <c r="F67" s="7">
        <v>155</v>
      </c>
      <c r="G67" s="9">
        <v>35</v>
      </c>
      <c r="H67" s="7"/>
      <c r="I67" s="7">
        <v>1232.94</v>
      </c>
      <c r="J67" s="26">
        <v>295</v>
      </c>
      <c r="K67" s="26">
        <v>360</v>
      </c>
      <c r="L67" s="26">
        <v>335</v>
      </c>
      <c r="M67" s="26">
        <v>558.01</v>
      </c>
      <c r="N67" s="26">
        <v>574.12</v>
      </c>
      <c r="O67" s="26">
        <v>317</v>
      </c>
      <c r="P67" s="26">
        <v>250</v>
      </c>
      <c r="Q67" s="26">
        <v>250</v>
      </c>
      <c r="R67" s="26">
        <v>285</v>
      </c>
      <c r="S67" s="26">
        <v>0</v>
      </c>
      <c r="T67" s="26">
        <v>410</v>
      </c>
      <c r="U67" s="137">
        <v>360</v>
      </c>
      <c r="V67" s="137">
        <v>493</v>
      </c>
      <c r="W67" s="137">
        <v>492</v>
      </c>
      <c r="X67" s="137">
        <v>420</v>
      </c>
      <c r="Y67" s="26">
        <v>500</v>
      </c>
      <c r="Z67" s="137">
        <f t="shared" si="15"/>
        <v>500</v>
      </c>
      <c r="AA67" s="137">
        <v>140</v>
      </c>
      <c r="AB67" s="64">
        <f t="shared" si="17"/>
        <v>0.28</v>
      </c>
      <c r="AC67" s="26">
        <v>500</v>
      </c>
      <c r="AE67" s="166">
        <f t="shared" si="16"/>
        <v>500</v>
      </c>
      <c r="AF67" s="218"/>
    </row>
    <row r="68" spans="1:32" ht="14.25">
      <c r="A68" s="21"/>
      <c r="B68" s="21"/>
      <c r="C68" s="21">
        <v>4090</v>
      </c>
      <c r="D68" s="20" t="s">
        <v>95</v>
      </c>
      <c r="E68" s="7">
        <v>5188</v>
      </c>
      <c r="F68" s="7">
        <v>789</v>
      </c>
      <c r="G68" s="9">
        <v>539</v>
      </c>
      <c r="H68" s="7">
        <v>228.34</v>
      </c>
      <c r="I68" s="7">
        <v>-1618.11</v>
      </c>
      <c r="J68" s="26">
        <v>509.4</v>
      </c>
      <c r="K68" s="26">
        <v>1077.38</v>
      </c>
      <c r="L68" s="26">
        <v>380.21</v>
      </c>
      <c r="M68" s="26">
        <v>176.75</v>
      </c>
      <c r="N68" s="26">
        <v>116.05</v>
      </c>
      <c r="O68" s="26">
        <v>1542.62</v>
      </c>
      <c r="P68" s="26">
        <v>1111.14</v>
      </c>
      <c r="Q68" s="26">
        <v>170.96</v>
      </c>
      <c r="R68" s="26">
        <v>148.24</v>
      </c>
      <c r="S68" s="26">
        <v>22</v>
      </c>
      <c r="T68" s="26">
        <v>686.83</v>
      </c>
      <c r="U68" s="137">
        <v>166.49</v>
      </c>
      <c r="V68" s="137">
        <v>192</v>
      </c>
      <c r="W68" s="137">
        <v>234.5</v>
      </c>
      <c r="X68" s="137">
        <v>1996.7</v>
      </c>
      <c r="Y68" s="26">
        <v>500</v>
      </c>
      <c r="Z68" s="137">
        <f t="shared" si="15"/>
        <v>500</v>
      </c>
      <c r="AA68" s="137">
        <v>834</v>
      </c>
      <c r="AB68" s="64">
        <f t="shared" si="17"/>
        <v>1.668</v>
      </c>
      <c r="AC68" s="26">
        <v>500</v>
      </c>
      <c r="AE68" s="166">
        <f t="shared" si="16"/>
        <v>500</v>
      </c>
      <c r="AF68" s="218"/>
    </row>
    <row r="69" spans="1:32" ht="14.25">
      <c r="A69" s="21"/>
      <c r="B69" s="21"/>
      <c r="C69" s="21">
        <v>4095</v>
      </c>
      <c r="D69" s="20" t="s">
        <v>123</v>
      </c>
      <c r="E69" s="7">
        <v>177</v>
      </c>
      <c r="F69" s="7">
        <v>-15.23</v>
      </c>
      <c r="G69" s="9">
        <v>93</v>
      </c>
      <c r="H69" s="7">
        <v>0</v>
      </c>
      <c r="I69" s="7">
        <v>-98.16</v>
      </c>
      <c r="J69" s="26">
        <v>0</v>
      </c>
      <c r="K69" s="26">
        <v>0</v>
      </c>
      <c r="L69" s="26">
        <v>0</v>
      </c>
      <c r="M69" s="26">
        <v>0</v>
      </c>
      <c r="N69" s="26">
        <v>56.98</v>
      </c>
      <c r="O69" s="26">
        <v>97.98</v>
      </c>
      <c r="P69" s="26">
        <v>-0.13</v>
      </c>
      <c r="Q69" s="26">
        <v>21.33</v>
      </c>
      <c r="R69" s="26">
        <v>0</v>
      </c>
      <c r="S69" s="26">
        <v>0</v>
      </c>
      <c r="T69" s="26">
        <v>284.45</v>
      </c>
      <c r="U69" s="137">
        <v>-34.11</v>
      </c>
      <c r="V69" s="137">
        <v>-0.22</v>
      </c>
      <c r="W69" s="137">
        <v>0</v>
      </c>
      <c r="X69" s="137">
        <v>-0.1</v>
      </c>
      <c r="Y69" s="26">
        <v>0</v>
      </c>
      <c r="Z69" s="137">
        <f t="shared" si="15"/>
        <v>0</v>
      </c>
      <c r="AA69" s="137">
        <v>0</v>
      </c>
      <c r="AB69" s="64">
        <v>0</v>
      </c>
      <c r="AC69" s="26">
        <v>0</v>
      </c>
      <c r="AE69" s="166">
        <f t="shared" si="16"/>
        <v>0</v>
      </c>
      <c r="AF69" s="218"/>
    </row>
    <row r="70" spans="1:32" ht="14.25">
      <c r="A70" s="21"/>
      <c r="B70" s="19"/>
      <c r="C70" s="19">
        <v>4140</v>
      </c>
      <c r="D70" s="1" t="s">
        <v>638</v>
      </c>
      <c r="E70" s="7">
        <v>93071</v>
      </c>
      <c r="F70" s="9">
        <v>15140</v>
      </c>
      <c r="G70" s="9">
        <v>78279.82</v>
      </c>
      <c r="H70" s="7">
        <v>800</v>
      </c>
      <c r="I70" s="7">
        <v>3730</v>
      </c>
      <c r="J70" s="26">
        <v>0</v>
      </c>
      <c r="K70" s="26">
        <v>0</v>
      </c>
      <c r="L70" s="26">
        <v>16490</v>
      </c>
      <c r="M70" s="26">
        <v>15854.6</v>
      </c>
      <c r="N70" s="26">
        <v>19353.28</v>
      </c>
      <c r="O70" s="26">
        <v>16865</v>
      </c>
      <c r="P70" s="26">
        <v>16915</v>
      </c>
      <c r="Q70" s="26">
        <v>18315</v>
      </c>
      <c r="R70" s="26">
        <v>15262.5</v>
      </c>
      <c r="S70" s="26">
        <v>22066.23</v>
      </c>
      <c r="T70" s="26">
        <v>11949.35</v>
      </c>
      <c r="U70" s="137">
        <v>7666.66</v>
      </c>
      <c r="V70" s="137">
        <v>20506.16</v>
      </c>
      <c r="W70" s="137">
        <v>18014</v>
      </c>
      <c r="X70" s="137">
        <v>11963.14</v>
      </c>
      <c r="Y70" s="26">
        <v>15000</v>
      </c>
      <c r="Z70" s="137">
        <f t="shared" si="15"/>
        <v>15000</v>
      </c>
      <c r="AA70" s="137">
        <v>3990.67</v>
      </c>
      <c r="AB70" s="64">
        <f t="shared" si="17"/>
        <v>0.26604466666666665</v>
      </c>
      <c r="AC70" s="26">
        <v>15000</v>
      </c>
      <c r="AE70" s="166">
        <f t="shared" si="16"/>
        <v>15000</v>
      </c>
      <c r="AF70" s="218"/>
    </row>
    <row r="71" spans="1:32" ht="14.25">
      <c r="A71" s="21"/>
      <c r="B71" s="19"/>
      <c r="C71" s="19" t="s">
        <v>111</v>
      </c>
      <c r="D71" s="1" t="s">
        <v>639</v>
      </c>
      <c r="E71" s="7"/>
      <c r="F71" s="9">
        <v>36758.38</v>
      </c>
      <c r="G71" s="9">
        <v>25277.5</v>
      </c>
      <c r="H71" s="9">
        <v>5670.8</v>
      </c>
      <c r="I71" s="9">
        <v>5861.48</v>
      </c>
      <c r="J71" s="26">
        <v>250</v>
      </c>
      <c r="K71" s="26">
        <v>8122.22</v>
      </c>
      <c r="L71" s="26">
        <v>4000</v>
      </c>
      <c r="M71" s="26">
        <v>3300</v>
      </c>
      <c r="N71" s="26">
        <v>6136.69</v>
      </c>
      <c r="O71" s="26">
        <v>3670</v>
      </c>
      <c r="P71" s="26">
        <v>2300</v>
      </c>
      <c r="Q71" s="26">
        <v>1300</v>
      </c>
      <c r="R71" s="26">
        <v>1800</v>
      </c>
      <c r="S71" s="26">
        <v>1800</v>
      </c>
      <c r="T71" s="26">
        <v>1800</v>
      </c>
      <c r="U71" s="137">
        <v>2200</v>
      </c>
      <c r="V71" s="137">
        <v>2253</v>
      </c>
      <c r="W71" s="137">
        <v>0</v>
      </c>
      <c r="X71" s="137">
        <v>3148</v>
      </c>
      <c r="Y71" s="26">
        <v>2400</v>
      </c>
      <c r="Z71" s="137">
        <f t="shared" si="15"/>
        <v>2400</v>
      </c>
      <c r="AA71" s="137">
        <v>1504.91</v>
      </c>
      <c r="AB71" s="64">
        <f t="shared" si="17"/>
        <v>0.6270458333333334</v>
      </c>
      <c r="AC71" s="26">
        <v>2500</v>
      </c>
      <c r="AE71" s="166">
        <f t="shared" si="16"/>
        <v>2500</v>
      </c>
      <c r="AF71" s="218"/>
    </row>
    <row r="72" spans="1:32" ht="14.25">
      <c r="A72" s="21"/>
      <c r="B72" s="19"/>
      <c r="C72" s="19" t="s">
        <v>380</v>
      </c>
      <c r="D72" s="1" t="s">
        <v>1000</v>
      </c>
      <c r="E72" s="7"/>
      <c r="F72" s="9"/>
      <c r="G72" s="9"/>
      <c r="H72" s="9">
        <v>500</v>
      </c>
      <c r="I72" s="9"/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137">
        <v>35.88</v>
      </c>
      <c r="V72" s="137">
        <v>0</v>
      </c>
      <c r="W72" s="137">
        <v>0</v>
      </c>
      <c r="X72" s="137">
        <v>0</v>
      </c>
      <c r="Y72" s="26">
        <v>0</v>
      </c>
      <c r="Z72" s="137">
        <f t="shared" si="15"/>
        <v>0</v>
      </c>
      <c r="AA72" s="137">
        <v>0</v>
      </c>
      <c r="AB72" s="64">
        <v>0</v>
      </c>
      <c r="AC72" s="26">
        <v>0</v>
      </c>
      <c r="AE72" s="166">
        <f t="shared" si="16"/>
        <v>0</v>
      </c>
      <c r="AF72" s="218"/>
    </row>
    <row r="73" spans="1:32" ht="14.25">
      <c r="A73" s="21"/>
      <c r="B73" s="19"/>
      <c r="C73" s="19" t="s">
        <v>163</v>
      </c>
      <c r="D73" s="1" t="s">
        <v>124</v>
      </c>
      <c r="E73" s="7"/>
      <c r="F73" s="9"/>
      <c r="G73" s="9"/>
      <c r="H73" s="9"/>
      <c r="I73" s="9">
        <v>1208.14</v>
      </c>
      <c r="J73" s="26">
        <v>1504.75</v>
      </c>
      <c r="K73" s="26">
        <v>365.28</v>
      </c>
      <c r="L73" s="26">
        <v>457</v>
      </c>
      <c r="M73" s="26">
        <v>457</v>
      </c>
      <c r="N73" s="26">
        <v>574</v>
      </c>
      <c r="O73" s="26">
        <v>372.5</v>
      </c>
      <c r="P73" s="26">
        <v>0</v>
      </c>
      <c r="Q73" s="26">
        <v>744.97</v>
      </c>
      <c r="R73" s="26">
        <v>0</v>
      </c>
      <c r="S73" s="26">
        <v>0</v>
      </c>
      <c r="T73" s="26">
        <v>1970.06</v>
      </c>
      <c r="U73" s="137">
        <v>0</v>
      </c>
      <c r="V73" s="137">
        <v>170.05</v>
      </c>
      <c r="W73" s="137">
        <v>0</v>
      </c>
      <c r="X73" s="137">
        <v>1459</v>
      </c>
      <c r="Y73" s="26">
        <v>1000</v>
      </c>
      <c r="Z73" s="137">
        <f t="shared" si="15"/>
        <v>1000</v>
      </c>
      <c r="AA73" s="137">
        <v>-994</v>
      </c>
      <c r="AB73" s="64">
        <f t="shared" si="17"/>
        <v>-0.994</v>
      </c>
      <c r="AC73" s="26">
        <v>1000</v>
      </c>
      <c r="AE73" s="166">
        <f t="shared" si="16"/>
        <v>1000</v>
      </c>
      <c r="AF73" s="218"/>
    </row>
    <row r="74" spans="1:32" ht="14.25">
      <c r="A74" s="21"/>
      <c r="B74" s="19"/>
      <c r="C74" s="19">
        <v>4480</v>
      </c>
      <c r="D74" s="1" t="s">
        <v>96</v>
      </c>
      <c r="E74" s="7">
        <v>1519</v>
      </c>
      <c r="F74" s="9">
        <v>441.81</v>
      </c>
      <c r="G74" s="9">
        <v>86.68</v>
      </c>
      <c r="H74" s="7">
        <v>794.62</v>
      </c>
      <c r="I74" s="7">
        <v>955.28</v>
      </c>
      <c r="J74" s="26">
        <v>0</v>
      </c>
      <c r="K74" s="26">
        <v>1494.95</v>
      </c>
      <c r="L74" s="26">
        <v>0</v>
      </c>
      <c r="M74" s="26">
        <v>147.9</v>
      </c>
      <c r="N74" s="26">
        <v>339.84</v>
      </c>
      <c r="O74" s="26">
        <v>426.58</v>
      </c>
      <c r="P74" s="26">
        <v>0</v>
      </c>
      <c r="Q74" s="26">
        <v>545.44</v>
      </c>
      <c r="R74" s="26">
        <v>1315.63</v>
      </c>
      <c r="S74" s="26">
        <v>160.92</v>
      </c>
      <c r="T74" s="26">
        <v>238.06</v>
      </c>
      <c r="U74" s="137">
        <v>0</v>
      </c>
      <c r="V74" s="137">
        <v>182.12</v>
      </c>
      <c r="W74" s="137">
        <v>120.08</v>
      </c>
      <c r="X74" s="137">
        <v>229.6</v>
      </c>
      <c r="Y74" s="26">
        <v>500</v>
      </c>
      <c r="Z74" s="137">
        <f t="shared" si="15"/>
        <v>500</v>
      </c>
      <c r="AA74" s="137">
        <v>0</v>
      </c>
      <c r="AB74" s="64">
        <f t="shared" si="17"/>
        <v>0</v>
      </c>
      <c r="AC74" s="26">
        <v>500</v>
      </c>
      <c r="AE74" s="166">
        <f t="shared" si="16"/>
        <v>500</v>
      </c>
      <c r="AF74" s="218"/>
    </row>
    <row r="75" spans="1:32" ht="14.25">
      <c r="A75" s="21"/>
      <c r="B75" s="19"/>
      <c r="C75" s="21">
        <v>8310</v>
      </c>
      <c r="D75" s="1" t="s">
        <v>853</v>
      </c>
      <c r="E75" s="7"/>
      <c r="F75" s="9">
        <v>8786.04</v>
      </c>
      <c r="G75" s="9">
        <v>12846.49</v>
      </c>
      <c r="H75" s="7"/>
      <c r="I75" s="7">
        <v>10408.2</v>
      </c>
      <c r="J75" s="26">
        <v>10431.87</v>
      </c>
      <c r="K75" s="26">
        <v>10660.68</v>
      </c>
      <c r="L75" s="26">
        <v>9098.83</v>
      </c>
      <c r="M75" s="26">
        <v>11441.94</v>
      </c>
      <c r="N75" s="26">
        <v>18474.75</v>
      </c>
      <c r="O75" s="26">
        <v>25816.63</v>
      </c>
      <c r="P75" s="26">
        <v>27597.5</v>
      </c>
      <c r="Q75" s="26">
        <v>30569</v>
      </c>
      <c r="R75" s="26">
        <v>29754.16</v>
      </c>
      <c r="S75" s="26">
        <v>24907.79</v>
      </c>
      <c r="T75" s="26">
        <v>25441.05</v>
      </c>
      <c r="U75" s="137">
        <v>20087.78</v>
      </c>
      <c r="V75" s="137">
        <v>27933.82</v>
      </c>
      <c r="W75" s="137">
        <v>26605.48</v>
      </c>
      <c r="X75" s="137">
        <v>31703.31</v>
      </c>
      <c r="Y75" s="26">
        <v>22400</v>
      </c>
      <c r="Z75" s="137">
        <f t="shared" si="15"/>
        <v>22400</v>
      </c>
      <c r="AA75" s="137">
        <v>21157.27</v>
      </c>
      <c r="AB75" s="64">
        <f t="shared" si="17"/>
        <v>0.9445209821428572</v>
      </c>
      <c r="AC75" s="26">
        <v>25700</v>
      </c>
      <c r="AE75" s="166">
        <f t="shared" si="16"/>
        <v>25700</v>
      </c>
      <c r="AF75" s="218"/>
    </row>
    <row r="76" spans="1:32" ht="14.25">
      <c r="A76" s="21"/>
      <c r="B76" s="19"/>
      <c r="C76" s="21">
        <v>8330</v>
      </c>
      <c r="D76" s="1" t="s">
        <v>100</v>
      </c>
      <c r="E76" s="7"/>
      <c r="F76" s="9">
        <v>9151.33</v>
      </c>
      <c r="G76" s="9">
        <v>8604.44</v>
      </c>
      <c r="H76" s="7">
        <v>8267.34</v>
      </c>
      <c r="I76" s="7">
        <v>7832.05</v>
      </c>
      <c r="J76" s="26">
        <v>7852.46</v>
      </c>
      <c r="K76" s="26">
        <v>8654.22</v>
      </c>
      <c r="L76" s="26">
        <v>8773.05</v>
      </c>
      <c r="M76" s="26">
        <v>9261.37</v>
      </c>
      <c r="N76" s="26">
        <v>10504.68</v>
      </c>
      <c r="O76" s="26">
        <v>11039.49</v>
      </c>
      <c r="P76" s="26">
        <v>11479.97</v>
      </c>
      <c r="Q76" s="26">
        <v>10353.5</v>
      </c>
      <c r="R76" s="26">
        <v>10036.1</v>
      </c>
      <c r="S76" s="26">
        <v>11338</v>
      </c>
      <c r="T76" s="26">
        <v>11583.13</v>
      </c>
      <c r="U76" s="137">
        <v>11861.04</v>
      </c>
      <c r="V76" s="137">
        <v>11054.96</v>
      </c>
      <c r="W76" s="137">
        <v>9589.89</v>
      </c>
      <c r="X76" s="137">
        <v>8626.04</v>
      </c>
      <c r="Y76" s="26">
        <v>12800</v>
      </c>
      <c r="Z76" s="137">
        <f t="shared" si="15"/>
        <v>12800</v>
      </c>
      <c r="AA76" s="137">
        <v>7551.66</v>
      </c>
      <c r="AB76" s="64">
        <f t="shared" si="17"/>
        <v>0.5899734375</v>
      </c>
      <c r="AC76" s="26">
        <v>14500</v>
      </c>
      <c r="AD76" s="26">
        <v>-75</v>
      </c>
      <c r="AE76" s="166">
        <f t="shared" si="16"/>
        <v>14425</v>
      </c>
      <c r="AF76" s="218"/>
    </row>
    <row r="77" spans="1:32" ht="14.25">
      <c r="A77" s="161"/>
      <c r="B77" s="162"/>
      <c r="C77" s="162" t="s">
        <v>498</v>
      </c>
      <c r="D77" s="163" t="s">
        <v>852</v>
      </c>
      <c r="E77" s="164"/>
      <c r="F77" s="165"/>
      <c r="G77" s="165"/>
      <c r="H77" s="164">
        <v>728</v>
      </c>
      <c r="I77" s="164">
        <v>1324.21</v>
      </c>
      <c r="J77" s="166">
        <v>1000</v>
      </c>
      <c r="K77" s="166">
        <v>10155.75</v>
      </c>
      <c r="L77" s="166">
        <v>1094.32</v>
      </c>
      <c r="M77" s="166">
        <v>798</v>
      </c>
      <c r="N77" s="166">
        <v>550.64</v>
      </c>
      <c r="O77" s="166">
        <v>430.68</v>
      </c>
      <c r="P77" s="166">
        <v>331.38</v>
      </c>
      <c r="Q77" s="166">
        <v>678.52</v>
      </c>
      <c r="R77" s="166">
        <v>496.07</v>
      </c>
      <c r="S77" s="166">
        <v>492.76</v>
      </c>
      <c r="T77" s="166">
        <v>557</v>
      </c>
      <c r="U77" s="167">
        <v>291.85</v>
      </c>
      <c r="V77" s="167">
        <v>225.21</v>
      </c>
      <c r="W77" s="167">
        <v>307.73</v>
      </c>
      <c r="X77" s="167">
        <v>236.24</v>
      </c>
      <c r="Y77" s="166">
        <v>200</v>
      </c>
      <c r="Z77" s="167">
        <f t="shared" si="15"/>
        <v>200</v>
      </c>
      <c r="AA77" s="167">
        <v>151.56</v>
      </c>
      <c r="AB77" s="112">
        <f t="shared" si="17"/>
        <v>0.7578</v>
      </c>
      <c r="AC77" s="166">
        <v>200</v>
      </c>
      <c r="AD77" s="166"/>
      <c r="AE77" s="166">
        <f t="shared" si="16"/>
        <v>200</v>
      </c>
      <c r="AF77" s="218"/>
    </row>
    <row r="78" spans="1:32" ht="15" thickBot="1">
      <c r="A78" s="31"/>
      <c r="B78" s="32"/>
      <c r="C78" s="32" t="s">
        <v>101</v>
      </c>
      <c r="D78" s="38" t="s">
        <v>710</v>
      </c>
      <c r="E78" s="34"/>
      <c r="F78" s="35"/>
      <c r="G78" s="35"/>
      <c r="H78" s="35"/>
      <c r="I78" s="35">
        <v>7.53</v>
      </c>
      <c r="J78" s="36">
        <v>17.41</v>
      </c>
      <c r="K78" s="36">
        <v>121.1</v>
      </c>
      <c r="L78" s="36">
        <v>175.37</v>
      </c>
      <c r="M78" s="36">
        <v>181.74</v>
      </c>
      <c r="N78" s="36">
        <v>182.1</v>
      </c>
      <c r="O78" s="36">
        <v>181.74</v>
      </c>
      <c r="P78" s="36">
        <v>181.74</v>
      </c>
      <c r="Q78" s="36">
        <v>158.21</v>
      </c>
      <c r="R78" s="36">
        <v>152.62</v>
      </c>
      <c r="S78" s="36">
        <v>158.49</v>
      </c>
      <c r="T78" s="36">
        <v>152.67</v>
      </c>
      <c r="U78" s="138">
        <v>146.79</v>
      </c>
      <c r="V78" s="138">
        <v>155.3</v>
      </c>
      <c r="W78" s="138">
        <v>141.97</v>
      </c>
      <c r="X78" s="138">
        <v>122.97</v>
      </c>
      <c r="Y78" s="138">
        <v>150</v>
      </c>
      <c r="Z78" s="138">
        <f t="shared" si="15"/>
        <v>150</v>
      </c>
      <c r="AA78" s="138">
        <v>103.87</v>
      </c>
      <c r="AB78" s="65">
        <f t="shared" si="17"/>
        <v>0.6924666666666667</v>
      </c>
      <c r="AC78" s="36">
        <v>150</v>
      </c>
      <c r="AD78" s="36"/>
      <c r="AE78" s="36">
        <f t="shared" si="16"/>
        <v>150</v>
      </c>
      <c r="AF78" s="218"/>
    </row>
    <row r="79" spans="1:32" ht="14.25">
      <c r="A79" s="21" t="s">
        <v>4</v>
      </c>
      <c r="B79" s="19">
        <v>1325</v>
      </c>
      <c r="C79" s="19"/>
      <c r="D79" s="1" t="s">
        <v>513</v>
      </c>
      <c r="E79" s="9">
        <f>SUM(E56:E74)</f>
        <v>248763</v>
      </c>
      <c r="F79" s="9">
        <f aca="true" t="shared" si="18" ref="F79:R79">SUM(F56:F78)</f>
        <v>203166.34999999998</v>
      </c>
      <c r="G79" s="9">
        <f t="shared" si="18"/>
        <v>238363.53999999998</v>
      </c>
      <c r="H79" s="9">
        <f t="shared" si="18"/>
        <v>126846.32999999999</v>
      </c>
      <c r="I79" s="9">
        <f t="shared" si="18"/>
        <v>134502.18999999997</v>
      </c>
      <c r="J79" s="9">
        <f t="shared" si="18"/>
        <v>126556.53</v>
      </c>
      <c r="K79" s="9">
        <f t="shared" si="18"/>
        <v>161285.54</v>
      </c>
      <c r="L79" s="9">
        <f t="shared" si="18"/>
        <v>159594.15</v>
      </c>
      <c r="M79" s="9">
        <f t="shared" si="18"/>
        <v>170735.89999999997</v>
      </c>
      <c r="N79" s="9">
        <f t="shared" si="18"/>
        <v>203163.19</v>
      </c>
      <c r="O79" s="9">
        <f t="shared" si="18"/>
        <v>215832.61</v>
      </c>
      <c r="P79" s="9">
        <f t="shared" si="18"/>
        <v>221490.27</v>
      </c>
      <c r="Q79" s="9">
        <f t="shared" si="18"/>
        <v>209077.13999999996</v>
      </c>
      <c r="R79" s="9">
        <f t="shared" si="18"/>
        <v>202534.43000000002</v>
      </c>
      <c r="S79" s="9">
        <v>218189.29</v>
      </c>
      <c r="T79" s="9">
        <f aca="true" t="shared" si="19" ref="T79:AA79">SUM(T56:T78)</f>
        <v>239712.63</v>
      </c>
      <c r="U79" s="9">
        <f t="shared" si="19"/>
        <v>215417.47000000006</v>
      </c>
      <c r="V79" s="9">
        <f t="shared" si="19"/>
        <v>219038.69999999998</v>
      </c>
      <c r="W79" s="9">
        <f t="shared" si="19"/>
        <v>191093.63</v>
      </c>
      <c r="X79" s="9">
        <f t="shared" si="19"/>
        <v>206685.75999999998</v>
      </c>
      <c r="Y79" s="9">
        <f t="shared" si="19"/>
        <v>227050</v>
      </c>
      <c r="Z79" s="9">
        <f t="shared" si="19"/>
        <v>227050</v>
      </c>
      <c r="AA79" s="9">
        <f t="shared" si="19"/>
        <v>151949.31</v>
      </c>
      <c r="AB79" s="64">
        <f>SUM(AA79/Z79)</f>
        <v>0.6692328121559128</v>
      </c>
      <c r="AC79" s="9">
        <f>SUM(AC56:AC78)</f>
        <v>256650</v>
      </c>
      <c r="AD79" s="9">
        <f>SUM(AD56:AD78)</f>
        <v>-1575</v>
      </c>
      <c r="AE79" s="26">
        <f>SUM(AC79+AD79)</f>
        <v>255075</v>
      </c>
      <c r="AF79" s="218"/>
    </row>
    <row r="80" spans="1:32" ht="14.25">
      <c r="A80" s="21"/>
      <c r="B80" s="19"/>
      <c r="C80" s="19"/>
      <c r="E80" s="7" t="s">
        <v>104</v>
      </c>
      <c r="F80" s="9"/>
      <c r="G80" s="9"/>
      <c r="H80" s="9"/>
      <c r="I80" s="9"/>
      <c r="AF80" s="218"/>
    </row>
    <row r="81" spans="1:32" ht="14.25">
      <c r="A81" s="21" t="s">
        <v>4</v>
      </c>
      <c r="B81" s="19">
        <v>1420</v>
      </c>
      <c r="C81" s="22"/>
      <c r="D81" s="18" t="s">
        <v>125</v>
      </c>
      <c r="E81" s="23"/>
      <c r="F81" s="9"/>
      <c r="G81" s="9"/>
      <c r="H81" s="9"/>
      <c r="I81" s="9"/>
      <c r="AF81" s="218"/>
    </row>
    <row r="82" spans="1:32" ht="14.25">
      <c r="A82" s="21"/>
      <c r="B82" s="19"/>
      <c r="C82" s="19">
        <v>1100</v>
      </c>
      <c r="D82" s="1" t="s">
        <v>634</v>
      </c>
      <c r="E82" s="9">
        <v>37343</v>
      </c>
      <c r="F82" s="9">
        <v>41929.62</v>
      </c>
      <c r="G82" s="9">
        <v>38368.17</v>
      </c>
      <c r="H82" s="9">
        <v>38354.54</v>
      </c>
      <c r="I82" s="9">
        <v>38000.04</v>
      </c>
      <c r="J82" s="26">
        <v>38000.04</v>
      </c>
      <c r="K82" s="26">
        <v>39424.84</v>
      </c>
      <c r="L82" s="26">
        <v>39424.84</v>
      </c>
      <c r="M82" s="26">
        <v>39424.84</v>
      </c>
      <c r="N82" s="26">
        <v>39424.84</v>
      </c>
      <c r="O82" s="26">
        <v>39424.84</v>
      </c>
      <c r="P82" s="26">
        <v>39425.04</v>
      </c>
      <c r="Q82" s="26">
        <v>31782.78</v>
      </c>
      <c r="R82" s="26">
        <v>29963.18</v>
      </c>
      <c r="S82" s="26">
        <v>31115.61</v>
      </c>
      <c r="T82" s="26">
        <v>29963.18</v>
      </c>
      <c r="U82" s="137">
        <v>29963.18</v>
      </c>
      <c r="V82" s="137">
        <v>17286.45</v>
      </c>
      <c r="W82" s="137">
        <v>0</v>
      </c>
      <c r="X82" s="137">
        <v>0</v>
      </c>
      <c r="Y82" s="137">
        <v>0</v>
      </c>
      <c r="Z82" s="137">
        <f aca="true" t="shared" si="20" ref="Z82:Z90">Y82</f>
        <v>0</v>
      </c>
      <c r="AA82" s="137">
        <v>0</v>
      </c>
      <c r="AB82" s="64">
        <v>0</v>
      </c>
      <c r="AC82" s="26">
        <v>0</v>
      </c>
      <c r="AE82" s="26">
        <f>SUM(AC82:AD82)</f>
        <v>0</v>
      </c>
      <c r="AF82" s="218"/>
    </row>
    <row r="83" spans="1:32" ht="14.25">
      <c r="A83" s="21"/>
      <c r="B83" s="19"/>
      <c r="C83" s="19" t="s">
        <v>623</v>
      </c>
      <c r="D83" s="1" t="s">
        <v>718</v>
      </c>
      <c r="E83" s="9"/>
      <c r="F83" s="9"/>
      <c r="G83" s="9"/>
      <c r="H83" s="9"/>
      <c r="I83" s="9">
        <v>200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137">
        <v>0</v>
      </c>
      <c r="V83" s="137">
        <v>0</v>
      </c>
      <c r="W83" s="137">
        <v>0</v>
      </c>
      <c r="X83" s="137">
        <v>0</v>
      </c>
      <c r="Y83" s="137">
        <v>0</v>
      </c>
      <c r="Z83" s="137">
        <f t="shared" si="20"/>
        <v>0</v>
      </c>
      <c r="AA83" s="137">
        <v>0</v>
      </c>
      <c r="AB83" s="64">
        <v>0</v>
      </c>
      <c r="AC83" s="26">
        <v>0</v>
      </c>
      <c r="AE83" s="26">
        <f aca="true" t="shared" si="21" ref="AE83:AE90">SUM(AC83:AD83)</f>
        <v>0</v>
      </c>
      <c r="AF83" s="218"/>
    </row>
    <row r="84" spans="1:32" ht="14.25">
      <c r="A84" s="21"/>
      <c r="B84" s="19"/>
      <c r="C84" s="19" t="s">
        <v>641</v>
      </c>
      <c r="D84" s="1" t="s">
        <v>680</v>
      </c>
      <c r="E84" s="9"/>
      <c r="F84" s="9"/>
      <c r="G84" s="9"/>
      <c r="H84" s="9"/>
      <c r="I84" s="9"/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137">
        <v>0</v>
      </c>
      <c r="V84" s="137">
        <v>0</v>
      </c>
      <c r="W84" s="137">
        <v>0</v>
      </c>
      <c r="X84" s="137">
        <v>0</v>
      </c>
      <c r="Y84" s="137">
        <v>0</v>
      </c>
      <c r="Z84" s="137">
        <f t="shared" si="20"/>
        <v>0</v>
      </c>
      <c r="AA84" s="137">
        <v>0</v>
      </c>
      <c r="AB84" s="64">
        <v>0</v>
      </c>
      <c r="AC84" s="26">
        <v>0</v>
      </c>
      <c r="AE84" s="26">
        <f t="shared" si="21"/>
        <v>0</v>
      </c>
      <c r="AF84" s="218"/>
    </row>
    <row r="85" spans="1:32" ht="14.25">
      <c r="A85" s="21"/>
      <c r="B85" s="19"/>
      <c r="C85" s="19" t="s">
        <v>163</v>
      </c>
      <c r="D85" s="1" t="s">
        <v>124</v>
      </c>
      <c r="E85" s="9"/>
      <c r="F85" s="9"/>
      <c r="G85" s="9"/>
      <c r="H85" s="9">
        <v>225</v>
      </c>
      <c r="I85" s="9"/>
      <c r="J85" s="26">
        <v>719</v>
      </c>
      <c r="K85" s="26">
        <v>813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137">
        <v>0</v>
      </c>
      <c r="V85" s="137">
        <v>0</v>
      </c>
      <c r="W85" s="137">
        <v>0</v>
      </c>
      <c r="X85" s="137">
        <v>0</v>
      </c>
      <c r="Y85" s="137">
        <v>0</v>
      </c>
      <c r="Z85" s="137">
        <f t="shared" si="20"/>
        <v>0</v>
      </c>
      <c r="AA85" s="137">
        <v>0</v>
      </c>
      <c r="AB85" s="64">
        <v>0</v>
      </c>
      <c r="AC85" s="26">
        <v>0</v>
      </c>
      <c r="AE85" s="26">
        <f t="shared" si="21"/>
        <v>0</v>
      </c>
      <c r="AF85" s="218"/>
    </row>
    <row r="86" spans="1:32" ht="14.25">
      <c r="A86" s="21"/>
      <c r="B86" s="19"/>
      <c r="C86" s="19" t="s">
        <v>164</v>
      </c>
      <c r="D86" s="1" t="s">
        <v>96</v>
      </c>
      <c r="E86" s="9"/>
      <c r="F86" s="9"/>
      <c r="G86" s="9"/>
      <c r="H86" s="9">
        <v>297</v>
      </c>
      <c r="I86" s="9"/>
      <c r="J86" s="26">
        <v>139</v>
      </c>
      <c r="K86" s="26">
        <v>799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137">
        <v>0</v>
      </c>
      <c r="V86" s="137">
        <v>0</v>
      </c>
      <c r="W86" s="137">
        <v>0</v>
      </c>
      <c r="X86" s="137">
        <v>0</v>
      </c>
      <c r="Y86" s="137">
        <v>0</v>
      </c>
      <c r="Z86" s="137">
        <f t="shared" si="20"/>
        <v>0</v>
      </c>
      <c r="AA86" s="137">
        <v>0</v>
      </c>
      <c r="AB86" s="64">
        <v>0</v>
      </c>
      <c r="AC86" s="26">
        <v>0</v>
      </c>
      <c r="AE86" s="26">
        <f t="shared" si="21"/>
        <v>0</v>
      </c>
      <c r="AF86" s="218"/>
    </row>
    <row r="87" spans="1:32" ht="14.25">
      <c r="A87" s="21"/>
      <c r="B87" s="19"/>
      <c r="C87" s="21">
        <v>8310</v>
      </c>
      <c r="D87" s="1" t="s">
        <v>853</v>
      </c>
      <c r="E87" s="9"/>
      <c r="F87" s="9"/>
      <c r="G87" s="9">
        <v>3671.09</v>
      </c>
      <c r="H87" s="9"/>
      <c r="I87" s="9">
        <v>5537.55</v>
      </c>
      <c r="J87" s="26">
        <v>5550.15</v>
      </c>
      <c r="K87" s="26">
        <v>3578.74</v>
      </c>
      <c r="L87" s="26">
        <v>2602.06</v>
      </c>
      <c r="M87" s="26">
        <v>1359.35</v>
      </c>
      <c r="N87" s="26">
        <v>1647.72</v>
      </c>
      <c r="O87" s="26">
        <v>0</v>
      </c>
      <c r="P87" s="26">
        <v>0</v>
      </c>
      <c r="Q87" s="26">
        <v>0</v>
      </c>
      <c r="R87" s="26">
        <v>1997.46</v>
      </c>
      <c r="S87" s="26">
        <v>2380.32</v>
      </c>
      <c r="T87" s="26">
        <v>0</v>
      </c>
      <c r="U87" s="137">
        <v>0</v>
      </c>
      <c r="V87" s="137">
        <v>0</v>
      </c>
      <c r="W87" s="137">
        <v>0</v>
      </c>
      <c r="X87" s="137">
        <v>0</v>
      </c>
      <c r="Y87" s="137">
        <v>0</v>
      </c>
      <c r="Z87" s="137">
        <f t="shared" si="20"/>
        <v>0</v>
      </c>
      <c r="AA87" s="137">
        <v>0</v>
      </c>
      <c r="AB87" s="64">
        <v>0</v>
      </c>
      <c r="AC87" s="26">
        <v>0</v>
      </c>
      <c r="AE87" s="26">
        <f t="shared" si="21"/>
        <v>0</v>
      </c>
      <c r="AF87" s="218"/>
    </row>
    <row r="88" spans="1:32" ht="14.25">
      <c r="A88" s="21"/>
      <c r="B88" s="19"/>
      <c r="C88" s="21">
        <v>8330</v>
      </c>
      <c r="D88" s="1" t="s">
        <v>100</v>
      </c>
      <c r="E88" s="9"/>
      <c r="F88" s="9">
        <v>3097.85</v>
      </c>
      <c r="G88" s="9">
        <v>2951.2</v>
      </c>
      <c r="H88" s="9">
        <v>2934.12</v>
      </c>
      <c r="I88" s="9">
        <v>2907</v>
      </c>
      <c r="J88" s="26">
        <v>2907.06</v>
      </c>
      <c r="K88" s="26">
        <v>3016</v>
      </c>
      <c r="L88" s="26">
        <v>3016</v>
      </c>
      <c r="M88" s="26">
        <v>3016</v>
      </c>
      <c r="N88" s="26">
        <v>3016</v>
      </c>
      <c r="O88" s="26">
        <v>3016</v>
      </c>
      <c r="P88" s="26">
        <v>3016</v>
      </c>
      <c r="Q88" s="26">
        <v>0</v>
      </c>
      <c r="R88" s="26">
        <v>2292.16</v>
      </c>
      <c r="S88" s="26">
        <v>81.41</v>
      </c>
      <c r="T88" s="26">
        <v>2292.16</v>
      </c>
      <c r="U88" s="137">
        <v>2292.16</v>
      </c>
      <c r="V88" s="137">
        <v>1322.4</v>
      </c>
      <c r="W88" s="137">
        <v>0</v>
      </c>
      <c r="X88" s="137">
        <v>0</v>
      </c>
      <c r="Y88" s="137">
        <v>0</v>
      </c>
      <c r="Z88" s="137">
        <f t="shared" si="20"/>
        <v>0</v>
      </c>
      <c r="AA88" s="137">
        <v>0</v>
      </c>
      <c r="AB88" s="64">
        <v>0</v>
      </c>
      <c r="AC88" s="26">
        <v>0</v>
      </c>
      <c r="AE88" s="26">
        <f t="shared" si="21"/>
        <v>0</v>
      </c>
      <c r="AF88" s="218"/>
    </row>
    <row r="89" spans="1:32" ht="14.25">
      <c r="A89" s="21"/>
      <c r="B89" s="19"/>
      <c r="C89" s="19" t="s">
        <v>498</v>
      </c>
      <c r="D89" s="1" t="s">
        <v>852</v>
      </c>
      <c r="E89" s="9"/>
      <c r="F89" s="9"/>
      <c r="G89" s="9"/>
      <c r="H89" s="9"/>
      <c r="I89" s="9">
        <v>90.24</v>
      </c>
      <c r="J89" s="26">
        <v>68.15</v>
      </c>
      <c r="K89" s="26">
        <v>0</v>
      </c>
      <c r="L89" s="26">
        <v>355.67</v>
      </c>
      <c r="M89" s="26">
        <v>85.6</v>
      </c>
      <c r="N89" s="26">
        <v>74</v>
      </c>
      <c r="O89" s="26">
        <v>110</v>
      </c>
      <c r="P89" s="26">
        <v>99.58</v>
      </c>
      <c r="Q89" s="26">
        <v>2431.36</v>
      </c>
      <c r="R89" s="26">
        <v>168.65</v>
      </c>
      <c r="S89" s="26">
        <v>0</v>
      </c>
      <c r="T89" s="26">
        <v>73.63</v>
      </c>
      <c r="U89" s="137">
        <v>40.4</v>
      </c>
      <c r="V89" s="137">
        <v>36.71</v>
      </c>
      <c r="W89" s="137">
        <v>14.7</v>
      </c>
      <c r="X89" s="137">
        <v>5</v>
      </c>
      <c r="Y89" s="137">
        <v>0</v>
      </c>
      <c r="Z89" s="137">
        <f t="shared" si="20"/>
        <v>0</v>
      </c>
      <c r="AA89" s="137">
        <v>0</v>
      </c>
      <c r="AB89" s="64">
        <v>1</v>
      </c>
      <c r="AC89" s="26">
        <v>0</v>
      </c>
      <c r="AE89" s="26">
        <f t="shared" si="21"/>
        <v>0</v>
      </c>
      <c r="AF89" s="218"/>
    </row>
    <row r="90" spans="1:32" ht="15" thickBot="1">
      <c r="A90" s="31"/>
      <c r="B90" s="32"/>
      <c r="C90" s="32" t="s">
        <v>101</v>
      </c>
      <c r="D90" s="38" t="s">
        <v>710</v>
      </c>
      <c r="E90" s="35"/>
      <c r="F90" s="35"/>
      <c r="G90" s="35"/>
      <c r="H90" s="35"/>
      <c r="I90" s="35"/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120.68</v>
      </c>
      <c r="R90" s="36">
        <v>0</v>
      </c>
      <c r="S90" s="36">
        <v>0</v>
      </c>
      <c r="T90" s="36">
        <v>0</v>
      </c>
      <c r="U90" s="138">
        <v>0</v>
      </c>
      <c r="V90" s="138">
        <v>0</v>
      </c>
      <c r="W90" s="138">
        <v>0</v>
      </c>
      <c r="X90" s="138">
        <v>0</v>
      </c>
      <c r="Y90" s="138">
        <v>0</v>
      </c>
      <c r="Z90" s="138">
        <f t="shared" si="20"/>
        <v>0</v>
      </c>
      <c r="AA90" s="138">
        <v>0</v>
      </c>
      <c r="AB90" s="65">
        <v>0</v>
      </c>
      <c r="AC90" s="36">
        <v>0</v>
      </c>
      <c r="AD90" s="36"/>
      <c r="AE90" s="36">
        <f t="shared" si="21"/>
        <v>0</v>
      </c>
      <c r="AF90" s="218"/>
    </row>
    <row r="91" spans="1:32" ht="14.25">
      <c r="A91" s="21" t="s">
        <v>4</v>
      </c>
      <c r="B91" s="19">
        <v>1420</v>
      </c>
      <c r="C91" s="19"/>
      <c r="D91" s="1" t="s">
        <v>513</v>
      </c>
      <c r="E91" s="9">
        <f>SUM(E82:E88)</f>
        <v>37343</v>
      </c>
      <c r="F91" s="9">
        <f>SUM(F82:F88)</f>
        <v>45027.47</v>
      </c>
      <c r="G91" s="9">
        <f aca="true" t="shared" si="22" ref="G91:Y91">SUM(G82:G90)</f>
        <v>44990.45999999999</v>
      </c>
      <c r="H91" s="9">
        <f t="shared" si="22"/>
        <v>41810.66</v>
      </c>
      <c r="I91" s="9">
        <f t="shared" si="22"/>
        <v>46734.83</v>
      </c>
      <c r="J91" s="9">
        <f t="shared" si="22"/>
        <v>47383.4</v>
      </c>
      <c r="K91" s="9">
        <f t="shared" si="22"/>
        <v>47631.579999999994</v>
      </c>
      <c r="L91" s="9">
        <f t="shared" si="22"/>
        <v>45398.56999999999</v>
      </c>
      <c r="M91" s="9">
        <f t="shared" si="22"/>
        <v>43885.78999999999</v>
      </c>
      <c r="N91" s="9">
        <f t="shared" si="22"/>
        <v>44162.56</v>
      </c>
      <c r="O91" s="9">
        <f t="shared" si="22"/>
        <v>42550.84</v>
      </c>
      <c r="P91" s="9">
        <f>SUM(P82:P90)</f>
        <v>42540.62</v>
      </c>
      <c r="Q91" s="9">
        <f>SUM(Q82:Q90)</f>
        <v>34334.82</v>
      </c>
      <c r="R91" s="9">
        <f>SUM(R82:R90)</f>
        <v>34421.450000000004</v>
      </c>
      <c r="S91" s="9">
        <v>33577.34</v>
      </c>
      <c r="T91" s="9">
        <f t="shared" si="22"/>
        <v>32328.97</v>
      </c>
      <c r="U91" s="9">
        <f>SUM(U82:U90)</f>
        <v>32295.74</v>
      </c>
      <c r="V91" s="9">
        <f t="shared" si="22"/>
        <v>18645.56</v>
      </c>
      <c r="W91" s="9">
        <f t="shared" si="22"/>
        <v>14.7</v>
      </c>
      <c r="X91" s="9">
        <f t="shared" si="22"/>
        <v>5</v>
      </c>
      <c r="Y91" s="9">
        <f t="shared" si="22"/>
        <v>0</v>
      </c>
      <c r="Z91" s="9">
        <f>SUM(Z82:Z90)</f>
        <v>0</v>
      </c>
      <c r="AA91" s="9">
        <f>SUM(AA82:AA90)</f>
        <v>0</v>
      </c>
      <c r="AB91" s="64">
        <v>0</v>
      </c>
      <c r="AC91" s="9">
        <f>SUM(AC82:AC90)</f>
        <v>0</v>
      </c>
      <c r="AD91" s="9">
        <f>SUM(AD82:AD90)</f>
        <v>0</v>
      </c>
      <c r="AE91" s="26">
        <f>SUM(AC91+AD91)</f>
        <v>0</v>
      </c>
      <c r="AF91" s="218"/>
    </row>
    <row r="92" spans="1:32" ht="14.25">
      <c r="A92" s="21"/>
      <c r="B92" s="19"/>
      <c r="C92" s="19"/>
      <c r="E92" s="7"/>
      <c r="F92" s="9" t="s">
        <v>104</v>
      </c>
      <c r="G92" s="9"/>
      <c r="H92" s="9"/>
      <c r="I92" s="9"/>
      <c r="AF92" s="218"/>
    </row>
    <row r="93" spans="1:32" ht="14.25">
      <c r="A93" s="21" t="s">
        <v>4</v>
      </c>
      <c r="B93" s="19">
        <v>1430</v>
      </c>
      <c r="C93" s="22"/>
      <c r="D93" s="18" t="s">
        <v>128</v>
      </c>
      <c r="E93" s="23"/>
      <c r="F93" s="9"/>
      <c r="G93" s="9"/>
      <c r="H93" s="9"/>
      <c r="I93" s="9"/>
      <c r="AF93" s="218"/>
    </row>
    <row r="94" spans="1:32" ht="14.25">
      <c r="A94" s="21"/>
      <c r="B94" s="19"/>
      <c r="C94" s="19">
        <v>1100</v>
      </c>
      <c r="D94" s="1" t="s">
        <v>854</v>
      </c>
      <c r="E94" s="7">
        <v>6280</v>
      </c>
      <c r="F94" s="9">
        <v>14269.22</v>
      </c>
      <c r="G94" s="9">
        <v>31916.47</v>
      </c>
      <c r="H94" s="9">
        <v>33889.89</v>
      </c>
      <c r="I94" s="9">
        <v>61432.81</v>
      </c>
      <c r="J94" s="26">
        <v>63420.18</v>
      </c>
      <c r="K94" s="26">
        <v>48640.65</v>
      </c>
      <c r="L94" s="26">
        <v>39866.4</v>
      </c>
      <c r="M94" s="26">
        <v>41004</v>
      </c>
      <c r="N94" s="26">
        <v>42752.22</v>
      </c>
      <c r="O94" s="26">
        <v>44245.14</v>
      </c>
      <c r="P94" s="26">
        <v>45127.84</v>
      </c>
      <c r="Q94" s="26">
        <v>37283.08</v>
      </c>
      <c r="R94" s="26">
        <v>36067.87</v>
      </c>
      <c r="S94" s="26">
        <v>38383.8</v>
      </c>
      <c r="T94" s="26">
        <v>37887.66</v>
      </c>
      <c r="U94" s="137">
        <v>38700.32</v>
      </c>
      <c r="V94" s="137">
        <v>39527.8</v>
      </c>
      <c r="W94" s="137">
        <v>35750.12</v>
      </c>
      <c r="X94" s="137">
        <v>33841.72</v>
      </c>
      <c r="Y94" s="26">
        <v>36600</v>
      </c>
      <c r="Z94" s="137">
        <f aca="true" t="shared" si="23" ref="Z94:Z107">Y94</f>
        <v>36600</v>
      </c>
      <c r="AA94" s="137">
        <v>41683.82</v>
      </c>
      <c r="AB94" s="64">
        <f>SUM(AA94/Z94)</f>
        <v>1.1389021857923498</v>
      </c>
      <c r="AC94" s="26">
        <v>35000</v>
      </c>
      <c r="AE94" s="26">
        <f>SUM(AC94:AD94)</f>
        <v>35000</v>
      </c>
      <c r="AF94" s="218"/>
    </row>
    <row r="95" spans="1:32" ht="14.25">
      <c r="A95" s="21"/>
      <c r="B95" s="19"/>
      <c r="C95" s="19">
        <v>1200</v>
      </c>
      <c r="D95" s="1" t="s">
        <v>966</v>
      </c>
      <c r="E95" s="7">
        <v>37600</v>
      </c>
      <c r="F95" s="9">
        <v>40299.4</v>
      </c>
      <c r="G95" s="9">
        <v>7412.11</v>
      </c>
      <c r="H95" s="9">
        <v>7010.85</v>
      </c>
      <c r="I95" s="9">
        <v>1559.99</v>
      </c>
      <c r="J95" s="26">
        <v>7903.8</v>
      </c>
      <c r="K95" s="26">
        <v>24772.8</v>
      </c>
      <c r="L95" s="26">
        <v>27372.8</v>
      </c>
      <c r="M95" s="26">
        <v>28329.6</v>
      </c>
      <c r="N95" s="26">
        <v>1804.8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137">
        <v>0</v>
      </c>
      <c r="V95" s="137">
        <v>0</v>
      </c>
      <c r="W95" s="137">
        <v>0</v>
      </c>
      <c r="X95" s="137">
        <v>0</v>
      </c>
      <c r="Y95" s="26">
        <v>0</v>
      </c>
      <c r="Z95" s="137">
        <f t="shared" si="23"/>
        <v>0</v>
      </c>
      <c r="AA95" s="137">
        <v>0</v>
      </c>
      <c r="AB95" s="64">
        <v>0</v>
      </c>
      <c r="AC95" s="26">
        <v>0</v>
      </c>
      <c r="AE95" s="26">
        <f aca="true" t="shared" si="24" ref="AE95:AE107">SUM(AC95:AD95)</f>
        <v>0</v>
      </c>
      <c r="AF95" s="218"/>
    </row>
    <row r="96" spans="1:32" ht="14.25">
      <c r="A96" s="21"/>
      <c r="B96" s="19"/>
      <c r="C96" s="19">
        <v>2400</v>
      </c>
      <c r="D96" s="1" t="s">
        <v>211</v>
      </c>
      <c r="E96" s="7">
        <v>1889</v>
      </c>
      <c r="F96" s="9">
        <v>971.52</v>
      </c>
      <c r="G96" s="9"/>
      <c r="H96" s="9"/>
      <c r="I96" s="9"/>
      <c r="J96" s="26">
        <v>0</v>
      </c>
      <c r="K96" s="26">
        <v>19.38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137">
        <v>0</v>
      </c>
      <c r="V96" s="137">
        <v>0</v>
      </c>
      <c r="W96" s="137">
        <v>0</v>
      </c>
      <c r="X96" s="137">
        <v>0</v>
      </c>
      <c r="Y96" s="26">
        <v>500</v>
      </c>
      <c r="Z96" s="137">
        <f t="shared" si="23"/>
        <v>500</v>
      </c>
      <c r="AA96" s="137">
        <v>0</v>
      </c>
      <c r="AB96" s="64">
        <f>SUM(AA96/Z96)</f>
        <v>0</v>
      </c>
      <c r="AC96" s="26">
        <v>500</v>
      </c>
      <c r="AE96" s="26">
        <f t="shared" si="24"/>
        <v>500</v>
      </c>
      <c r="AF96" s="218"/>
    </row>
    <row r="97" spans="1:32" ht="14.25">
      <c r="A97" s="21"/>
      <c r="B97" s="19"/>
      <c r="C97" s="19" t="s">
        <v>719</v>
      </c>
      <c r="D97" s="1" t="s">
        <v>720</v>
      </c>
      <c r="E97" s="7"/>
      <c r="F97" s="9"/>
      <c r="G97" s="9"/>
      <c r="H97" s="9">
        <v>0</v>
      </c>
      <c r="I97" s="9">
        <v>428.58</v>
      </c>
      <c r="J97" s="26">
        <v>1655.85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137">
        <v>0</v>
      </c>
      <c r="V97" s="137">
        <v>0</v>
      </c>
      <c r="W97" s="137">
        <v>0</v>
      </c>
      <c r="X97" s="137">
        <v>0</v>
      </c>
      <c r="Y97" s="26">
        <v>200</v>
      </c>
      <c r="Z97" s="137">
        <f t="shared" si="23"/>
        <v>200</v>
      </c>
      <c r="AA97" s="137">
        <v>0</v>
      </c>
      <c r="AB97" s="64">
        <f aca="true" t="shared" si="25" ref="AB97:AB107">SUM(AA97/Z97)</f>
        <v>0</v>
      </c>
      <c r="AC97" s="26">
        <v>200</v>
      </c>
      <c r="AE97" s="26">
        <f t="shared" si="24"/>
        <v>200</v>
      </c>
      <c r="AF97" s="218"/>
    </row>
    <row r="98" spans="1:32" ht="14.25">
      <c r="A98" s="21"/>
      <c r="B98" s="19"/>
      <c r="C98" s="19" t="s">
        <v>129</v>
      </c>
      <c r="D98" s="1" t="s">
        <v>95</v>
      </c>
      <c r="E98" s="7"/>
      <c r="F98" s="9">
        <v>615</v>
      </c>
      <c r="G98" s="9"/>
      <c r="H98" s="9">
        <v>2014.2</v>
      </c>
      <c r="I98" s="9">
        <v>679</v>
      </c>
      <c r="J98" s="26">
        <v>876.01</v>
      </c>
      <c r="K98" s="26">
        <v>114.46</v>
      </c>
      <c r="L98" s="26">
        <v>1186.34</v>
      </c>
      <c r="M98" s="26">
        <v>131.31</v>
      </c>
      <c r="N98" s="26">
        <v>0</v>
      </c>
      <c r="O98" s="26">
        <v>61.05</v>
      </c>
      <c r="P98" s="26">
        <v>0</v>
      </c>
      <c r="Q98" s="26">
        <v>0</v>
      </c>
      <c r="R98" s="26">
        <v>20</v>
      </c>
      <c r="S98" s="26">
        <v>0</v>
      </c>
      <c r="T98" s="26">
        <v>0</v>
      </c>
      <c r="U98" s="137">
        <v>0</v>
      </c>
      <c r="V98" s="137">
        <v>0</v>
      </c>
      <c r="W98" s="137">
        <v>0</v>
      </c>
      <c r="X98" s="137">
        <v>0</v>
      </c>
      <c r="Y98" s="26">
        <v>200</v>
      </c>
      <c r="Z98" s="137">
        <f t="shared" si="23"/>
        <v>200</v>
      </c>
      <c r="AA98" s="137">
        <v>0</v>
      </c>
      <c r="AB98" s="64">
        <f t="shared" si="25"/>
        <v>0</v>
      </c>
      <c r="AC98" s="26">
        <v>200</v>
      </c>
      <c r="AE98" s="26">
        <f t="shared" si="24"/>
        <v>200</v>
      </c>
      <c r="AF98" s="218"/>
    </row>
    <row r="99" spans="1:32" ht="14.25">
      <c r="A99" s="21"/>
      <c r="B99" s="19"/>
      <c r="C99" s="19" t="s">
        <v>111</v>
      </c>
      <c r="D99" s="1" t="s">
        <v>130</v>
      </c>
      <c r="E99" s="7"/>
      <c r="F99" s="9"/>
      <c r="G99" s="9">
        <v>50</v>
      </c>
      <c r="H99" s="9">
        <v>0</v>
      </c>
      <c r="I99" s="9"/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137">
        <v>0</v>
      </c>
      <c r="V99" s="137">
        <v>0</v>
      </c>
      <c r="W99" s="137">
        <v>0</v>
      </c>
      <c r="X99" s="137">
        <v>0</v>
      </c>
      <c r="Y99" s="26">
        <v>0</v>
      </c>
      <c r="Z99" s="137">
        <f t="shared" si="23"/>
        <v>0</v>
      </c>
      <c r="AA99" s="137">
        <v>0</v>
      </c>
      <c r="AB99" s="64">
        <v>0</v>
      </c>
      <c r="AC99" s="26">
        <v>0</v>
      </c>
      <c r="AE99" s="26">
        <f t="shared" si="24"/>
        <v>0</v>
      </c>
      <c r="AF99" s="218"/>
    </row>
    <row r="100" spans="1:32" ht="14.25">
      <c r="A100" s="21"/>
      <c r="B100" s="19"/>
      <c r="C100" s="19">
        <v>4155</v>
      </c>
      <c r="D100" s="1" t="s">
        <v>131</v>
      </c>
      <c r="E100" s="7">
        <v>14906</v>
      </c>
      <c r="F100" s="9">
        <v>14047</v>
      </c>
      <c r="G100" s="9">
        <v>6182</v>
      </c>
      <c r="H100" s="9">
        <v>10136.5</v>
      </c>
      <c r="I100" s="9">
        <v>3595</v>
      </c>
      <c r="J100" s="26">
        <v>7111.5</v>
      </c>
      <c r="K100" s="26">
        <v>8105</v>
      </c>
      <c r="L100" s="26">
        <v>5480.75</v>
      </c>
      <c r="M100" s="26">
        <v>440</v>
      </c>
      <c r="N100" s="26">
        <v>136</v>
      </c>
      <c r="O100" s="26">
        <v>2092.5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137">
        <v>0</v>
      </c>
      <c r="V100" s="137">
        <v>0</v>
      </c>
      <c r="W100" s="137">
        <v>0</v>
      </c>
      <c r="X100" s="137">
        <v>0</v>
      </c>
      <c r="Y100" s="26">
        <v>0</v>
      </c>
      <c r="Z100" s="137">
        <f t="shared" si="23"/>
        <v>0</v>
      </c>
      <c r="AA100" s="137">
        <v>0</v>
      </c>
      <c r="AB100" s="64">
        <v>0</v>
      </c>
      <c r="AC100" s="26">
        <v>0</v>
      </c>
      <c r="AE100" s="26">
        <f t="shared" si="24"/>
        <v>0</v>
      </c>
      <c r="AF100" s="218"/>
    </row>
    <row r="101" spans="1:32" ht="14.25">
      <c r="A101" s="21"/>
      <c r="B101" s="19"/>
      <c r="C101" s="19">
        <v>4160</v>
      </c>
      <c r="D101" s="1" t="s">
        <v>500</v>
      </c>
      <c r="E101" s="7">
        <v>31953</v>
      </c>
      <c r="F101" s="9">
        <v>19623.5</v>
      </c>
      <c r="G101" s="9"/>
      <c r="H101" s="9"/>
      <c r="I101" s="9"/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137">
        <v>0</v>
      </c>
      <c r="V101" s="137">
        <v>0</v>
      </c>
      <c r="W101" s="137">
        <v>0</v>
      </c>
      <c r="X101" s="137">
        <v>0</v>
      </c>
      <c r="Y101" s="26">
        <v>0</v>
      </c>
      <c r="Z101" s="137">
        <f t="shared" si="23"/>
        <v>0</v>
      </c>
      <c r="AA101" s="137">
        <v>0</v>
      </c>
      <c r="AB101" s="64">
        <v>0</v>
      </c>
      <c r="AC101" s="26">
        <v>0</v>
      </c>
      <c r="AE101" s="26">
        <f t="shared" si="24"/>
        <v>0</v>
      </c>
      <c r="AF101" s="218"/>
    </row>
    <row r="102" spans="1:32" ht="14.25">
      <c r="A102" s="21"/>
      <c r="B102" s="19"/>
      <c r="C102" s="19" t="s">
        <v>163</v>
      </c>
      <c r="D102" s="1" t="s">
        <v>124</v>
      </c>
      <c r="E102" s="7"/>
      <c r="F102" s="9"/>
      <c r="G102" s="9">
        <v>220</v>
      </c>
      <c r="H102" s="9"/>
      <c r="I102" s="9">
        <v>516</v>
      </c>
      <c r="J102" s="26">
        <v>250</v>
      </c>
      <c r="K102" s="26">
        <v>0</v>
      </c>
      <c r="L102" s="26">
        <v>500</v>
      </c>
      <c r="M102" s="26">
        <v>0</v>
      </c>
      <c r="N102" s="26">
        <v>0</v>
      </c>
      <c r="O102" s="26">
        <v>769.63</v>
      </c>
      <c r="P102" s="26">
        <v>475</v>
      </c>
      <c r="Q102" s="26">
        <v>0</v>
      </c>
      <c r="R102" s="26">
        <v>0</v>
      </c>
      <c r="S102" s="26">
        <v>0</v>
      </c>
      <c r="T102" s="26">
        <v>0</v>
      </c>
      <c r="U102" s="137">
        <v>0</v>
      </c>
      <c r="V102" s="137">
        <v>0</v>
      </c>
      <c r="W102" s="137">
        <v>867.7</v>
      </c>
      <c r="X102" s="137">
        <v>0</v>
      </c>
      <c r="Y102" s="26">
        <v>500</v>
      </c>
      <c r="Z102" s="137">
        <f t="shared" si="23"/>
        <v>500</v>
      </c>
      <c r="AA102" s="137">
        <v>0</v>
      </c>
      <c r="AB102" s="64">
        <f t="shared" si="25"/>
        <v>0</v>
      </c>
      <c r="AC102" s="26">
        <v>500</v>
      </c>
      <c r="AE102" s="26">
        <f t="shared" si="24"/>
        <v>500</v>
      </c>
      <c r="AF102" s="218"/>
    </row>
    <row r="103" spans="1:32" ht="14.25">
      <c r="A103" s="21"/>
      <c r="B103" s="19"/>
      <c r="C103" s="19" t="s">
        <v>164</v>
      </c>
      <c r="D103" s="1" t="s">
        <v>96</v>
      </c>
      <c r="E103" s="7"/>
      <c r="F103" s="9"/>
      <c r="G103" s="9">
        <v>45</v>
      </c>
      <c r="H103" s="9"/>
      <c r="I103" s="9">
        <v>508.48</v>
      </c>
      <c r="J103" s="26">
        <v>252.13</v>
      </c>
      <c r="K103" s="26">
        <v>209.52</v>
      </c>
      <c r="L103" s="26">
        <v>200</v>
      </c>
      <c r="M103" s="26">
        <v>0</v>
      </c>
      <c r="N103" s="26">
        <v>0</v>
      </c>
      <c r="O103" s="26">
        <v>66.81</v>
      </c>
      <c r="P103" s="26">
        <v>411.82</v>
      </c>
      <c r="Q103" s="26">
        <v>269.32</v>
      </c>
      <c r="R103" s="26">
        <v>10.8</v>
      </c>
      <c r="S103" s="26">
        <v>79.92</v>
      </c>
      <c r="T103" s="26">
        <v>220.15</v>
      </c>
      <c r="U103" s="137">
        <v>44.17</v>
      </c>
      <c r="V103" s="137">
        <v>56.84</v>
      </c>
      <c r="W103" s="137">
        <v>0</v>
      </c>
      <c r="X103" s="137">
        <v>0</v>
      </c>
      <c r="Y103" s="26">
        <v>200</v>
      </c>
      <c r="Z103" s="137">
        <f t="shared" si="23"/>
        <v>200</v>
      </c>
      <c r="AA103" s="137">
        <v>0</v>
      </c>
      <c r="AB103" s="64">
        <f t="shared" si="25"/>
        <v>0</v>
      </c>
      <c r="AC103" s="26">
        <v>200</v>
      </c>
      <c r="AE103" s="26">
        <f t="shared" si="24"/>
        <v>200</v>
      </c>
      <c r="AF103" s="218"/>
    </row>
    <row r="104" spans="1:32" ht="14.25">
      <c r="A104" s="21"/>
      <c r="B104" s="19"/>
      <c r="C104" s="21">
        <v>8310</v>
      </c>
      <c r="D104" s="1" t="s">
        <v>853</v>
      </c>
      <c r="E104" s="7"/>
      <c r="F104" s="9"/>
      <c r="G104" s="9">
        <v>5120.2</v>
      </c>
      <c r="H104" s="9"/>
      <c r="I104" s="9">
        <v>5074.38</v>
      </c>
      <c r="J104" s="26">
        <v>5085.92</v>
      </c>
      <c r="K104" s="26">
        <v>4781.82</v>
      </c>
      <c r="L104" s="26">
        <v>4620.04</v>
      </c>
      <c r="M104" s="26">
        <v>8299.39</v>
      </c>
      <c r="N104" s="26">
        <v>10955.22</v>
      </c>
      <c r="O104" s="26">
        <v>13892.1</v>
      </c>
      <c r="P104" s="26">
        <v>10107.91</v>
      </c>
      <c r="Q104" s="26">
        <v>9683.37</v>
      </c>
      <c r="R104" s="26">
        <v>8986.97</v>
      </c>
      <c r="S104" s="26">
        <v>7094.87</v>
      </c>
      <c r="T104" s="26">
        <v>7225.6</v>
      </c>
      <c r="U104" s="137">
        <v>7148.67</v>
      </c>
      <c r="V104" s="137">
        <v>7480.47</v>
      </c>
      <c r="W104" s="137">
        <v>6836.46</v>
      </c>
      <c r="X104" s="137">
        <v>9355.92</v>
      </c>
      <c r="Y104" s="26">
        <v>7100</v>
      </c>
      <c r="Z104" s="137">
        <f t="shared" si="23"/>
        <v>7100</v>
      </c>
      <c r="AA104" s="137">
        <v>6148.99</v>
      </c>
      <c r="AB104" s="64">
        <f t="shared" si="25"/>
        <v>0.8660549295774648</v>
      </c>
      <c r="AC104" s="26">
        <v>7500</v>
      </c>
      <c r="AE104" s="26">
        <f t="shared" si="24"/>
        <v>7500</v>
      </c>
      <c r="AF104" s="218"/>
    </row>
    <row r="105" spans="1:32" ht="14.25">
      <c r="A105" s="21"/>
      <c r="B105" s="19"/>
      <c r="C105" s="21">
        <v>8330</v>
      </c>
      <c r="D105" s="1" t="s">
        <v>100</v>
      </c>
      <c r="E105" s="7"/>
      <c r="F105" s="9">
        <v>3877.95</v>
      </c>
      <c r="G105" s="9">
        <v>2878.44</v>
      </c>
      <c r="H105" s="9">
        <v>3128.91</v>
      </c>
      <c r="I105" s="9">
        <v>4818.95</v>
      </c>
      <c r="J105" s="26">
        <v>5158.14</v>
      </c>
      <c r="K105" s="26">
        <v>5248.85</v>
      </c>
      <c r="L105" s="26">
        <v>4653.66</v>
      </c>
      <c r="M105" s="26">
        <v>4669.14</v>
      </c>
      <c r="N105" s="26">
        <v>2966.18</v>
      </c>
      <c r="O105" s="26">
        <v>2908.28</v>
      </c>
      <c r="P105" s="26">
        <v>2970.18</v>
      </c>
      <c r="Q105" s="26">
        <v>2454.89</v>
      </c>
      <c r="R105" s="26">
        <v>2370.78</v>
      </c>
      <c r="S105" s="26">
        <v>2624.38</v>
      </c>
      <c r="T105" s="26">
        <v>2632.19</v>
      </c>
      <c r="U105" s="137">
        <v>2691.15</v>
      </c>
      <c r="V105" s="137">
        <v>2748.29</v>
      </c>
      <c r="W105" s="137">
        <v>2496.48</v>
      </c>
      <c r="X105" s="137">
        <v>2236.24</v>
      </c>
      <c r="Y105" s="26">
        <v>2900</v>
      </c>
      <c r="Z105" s="137">
        <f t="shared" si="23"/>
        <v>2900</v>
      </c>
      <c r="AA105" s="137">
        <v>2947.35</v>
      </c>
      <c r="AB105" s="64">
        <f t="shared" si="25"/>
        <v>1.0163275862068966</v>
      </c>
      <c r="AC105" s="26">
        <v>2700</v>
      </c>
      <c r="AE105" s="26">
        <f t="shared" si="24"/>
        <v>2700</v>
      </c>
      <c r="AF105" s="218"/>
    </row>
    <row r="106" spans="1:32" ht="14.25">
      <c r="A106" s="21"/>
      <c r="B106" s="19"/>
      <c r="C106" s="19" t="s">
        <v>498</v>
      </c>
      <c r="D106" s="1" t="s">
        <v>852</v>
      </c>
      <c r="E106" s="7"/>
      <c r="F106" s="9">
        <v>999</v>
      </c>
      <c r="G106" s="9">
        <v>1887</v>
      </c>
      <c r="H106" s="9"/>
      <c r="I106" s="9">
        <v>655.42</v>
      </c>
      <c r="J106" s="26">
        <v>494.95</v>
      </c>
      <c r="K106" s="26">
        <v>2431.38</v>
      </c>
      <c r="L106" s="26">
        <v>1026.35</v>
      </c>
      <c r="M106" s="26">
        <v>485.32</v>
      </c>
      <c r="N106" s="26">
        <v>198.52</v>
      </c>
      <c r="O106" s="26">
        <v>154.64</v>
      </c>
      <c r="P106" s="26">
        <v>107.31</v>
      </c>
      <c r="Q106" s="26">
        <v>190</v>
      </c>
      <c r="R106" s="26">
        <v>132.72</v>
      </c>
      <c r="S106" s="26">
        <v>131.27</v>
      </c>
      <c r="T106" s="26">
        <v>118.99</v>
      </c>
      <c r="U106" s="137">
        <v>65.13</v>
      </c>
      <c r="V106" s="137">
        <v>55.16</v>
      </c>
      <c r="W106" s="137">
        <v>75.25</v>
      </c>
      <c r="X106" s="137">
        <v>53.27</v>
      </c>
      <c r="Y106" s="26">
        <v>100</v>
      </c>
      <c r="Z106" s="137">
        <f t="shared" si="23"/>
        <v>100</v>
      </c>
      <c r="AA106" s="137">
        <v>38.11</v>
      </c>
      <c r="AB106" s="64">
        <f t="shared" si="25"/>
        <v>0.3811</v>
      </c>
      <c r="AC106" s="26">
        <v>100</v>
      </c>
      <c r="AE106" s="26">
        <f t="shared" si="24"/>
        <v>100</v>
      </c>
      <c r="AF106" s="218"/>
    </row>
    <row r="107" spans="1:32" ht="14.25">
      <c r="A107" s="21"/>
      <c r="B107" s="19"/>
      <c r="C107" s="19" t="s">
        <v>494</v>
      </c>
      <c r="D107" s="1" t="s">
        <v>1249</v>
      </c>
      <c r="E107" s="7"/>
      <c r="F107" s="9"/>
      <c r="G107" s="9"/>
      <c r="H107" s="9"/>
      <c r="I107" s="9"/>
      <c r="R107" s="26">
        <v>0</v>
      </c>
      <c r="S107" s="26">
        <v>0</v>
      </c>
      <c r="T107" s="26">
        <v>0</v>
      </c>
      <c r="U107" s="137">
        <v>0</v>
      </c>
      <c r="V107" s="137">
        <v>0</v>
      </c>
      <c r="W107" s="137">
        <v>0</v>
      </c>
      <c r="X107" s="137">
        <v>0</v>
      </c>
      <c r="Y107" s="26">
        <v>50</v>
      </c>
      <c r="Z107" s="137">
        <f t="shared" si="23"/>
        <v>50</v>
      </c>
      <c r="AA107" s="137">
        <v>0</v>
      </c>
      <c r="AB107" s="64">
        <f t="shared" si="25"/>
        <v>0</v>
      </c>
      <c r="AC107" s="26">
        <v>0</v>
      </c>
      <c r="AE107" s="26">
        <f t="shared" si="24"/>
        <v>0</v>
      </c>
      <c r="AF107" s="218"/>
    </row>
    <row r="108" spans="1:32" ht="15" thickBot="1">
      <c r="A108" s="31"/>
      <c r="B108" s="32"/>
      <c r="C108" s="32" t="s">
        <v>101</v>
      </c>
      <c r="D108" s="38" t="s">
        <v>710</v>
      </c>
      <c r="E108" s="34"/>
      <c r="F108" s="35"/>
      <c r="G108" s="35"/>
      <c r="H108" s="35"/>
      <c r="I108" s="35">
        <v>4.63</v>
      </c>
      <c r="J108" s="36">
        <v>13.63</v>
      </c>
      <c r="K108" s="36">
        <v>88.08</v>
      </c>
      <c r="L108" s="36">
        <v>118.51</v>
      </c>
      <c r="M108" s="36">
        <v>121.16</v>
      </c>
      <c r="N108" s="36">
        <v>62.91</v>
      </c>
      <c r="O108" s="36">
        <v>60.58</v>
      </c>
      <c r="P108" s="36">
        <v>60.58</v>
      </c>
      <c r="Q108" s="36">
        <v>48.82</v>
      </c>
      <c r="R108" s="36">
        <v>46.002</v>
      </c>
      <c r="S108" s="36">
        <v>47.79</v>
      </c>
      <c r="T108" s="36">
        <v>46.02</v>
      </c>
      <c r="U108" s="138">
        <v>46.02</v>
      </c>
      <c r="V108" s="138">
        <v>46.02</v>
      </c>
      <c r="W108" s="138">
        <v>40.83</v>
      </c>
      <c r="X108" s="138">
        <v>35.02</v>
      </c>
      <c r="Y108" s="36">
        <v>50</v>
      </c>
      <c r="Z108" s="138">
        <f>Y108</f>
        <v>50</v>
      </c>
      <c r="AA108" s="138">
        <v>32.13</v>
      </c>
      <c r="AB108" s="65">
        <v>0</v>
      </c>
      <c r="AC108" s="36">
        <v>50</v>
      </c>
      <c r="AD108" s="36"/>
      <c r="AE108" s="36">
        <f>SUM(AC108:AD108)</f>
        <v>50</v>
      </c>
      <c r="AF108" s="218"/>
    </row>
    <row r="109" spans="1:32" ht="14.25">
      <c r="A109" s="21" t="s">
        <v>4</v>
      </c>
      <c r="B109" s="19">
        <v>1430</v>
      </c>
      <c r="C109" s="19"/>
      <c r="D109" s="1" t="s">
        <v>513</v>
      </c>
      <c r="E109" s="9">
        <f aca="true" t="shared" si="26" ref="E109:R109">SUM(E94:E108)</f>
        <v>92628</v>
      </c>
      <c r="F109" s="9">
        <f t="shared" si="26"/>
        <v>94702.59</v>
      </c>
      <c r="G109" s="9">
        <f t="shared" si="26"/>
        <v>55711.22</v>
      </c>
      <c r="H109" s="9">
        <f t="shared" si="26"/>
        <v>56180.34999999999</v>
      </c>
      <c r="I109" s="9">
        <f t="shared" si="26"/>
        <v>79273.24</v>
      </c>
      <c r="J109" s="9">
        <f t="shared" si="26"/>
        <v>92222.11</v>
      </c>
      <c r="K109" s="9">
        <f t="shared" si="26"/>
        <v>94411.94000000002</v>
      </c>
      <c r="L109" s="9">
        <f t="shared" si="26"/>
        <v>85024.84999999999</v>
      </c>
      <c r="M109" s="9">
        <f t="shared" si="26"/>
        <v>83479.92000000001</v>
      </c>
      <c r="N109" s="9">
        <f t="shared" si="26"/>
        <v>58875.850000000006</v>
      </c>
      <c r="O109" s="9">
        <f t="shared" si="26"/>
        <v>64250.729999999996</v>
      </c>
      <c r="P109" s="9">
        <f t="shared" si="26"/>
        <v>59260.63999999999</v>
      </c>
      <c r="Q109" s="9">
        <f t="shared" si="26"/>
        <v>49929.48</v>
      </c>
      <c r="R109" s="9">
        <f t="shared" si="26"/>
        <v>47635.14200000001</v>
      </c>
      <c r="S109" s="9">
        <v>48362.03</v>
      </c>
      <c r="T109" s="9">
        <f aca="true" t="shared" si="27" ref="T109:AA109">SUM(T94:T108)</f>
        <v>48130.61</v>
      </c>
      <c r="U109" s="9">
        <f t="shared" si="27"/>
        <v>48695.45999999999</v>
      </c>
      <c r="V109" s="9">
        <f t="shared" si="27"/>
        <v>49914.58</v>
      </c>
      <c r="W109" s="9">
        <f t="shared" si="27"/>
        <v>46066.840000000004</v>
      </c>
      <c r="X109" s="9">
        <f t="shared" si="27"/>
        <v>45522.16999999999</v>
      </c>
      <c r="Y109" s="9">
        <f t="shared" si="27"/>
        <v>48400</v>
      </c>
      <c r="Z109" s="9">
        <f t="shared" si="27"/>
        <v>48400</v>
      </c>
      <c r="AA109" s="9">
        <f t="shared" si="27"/>
        <v>50850.399999999994</v>
      </c>
      <c r="AB109" s="64">
        <f>SUM(AA109/Z109)</f>
        <v>1.0506280991735537</v>
      </c>
      <c r="AC109" s="9">
        <f>SUM(AC94:AC108)</f>
        <v>46950</v>
      </c>
      <c r="AD109" s="9">
        <f>SUM(AD94:AD108)</f>
        <v>0</v>
      </c>
      <c r="AE109" s="26">
        <f>SUM(AC109+AD109)</f>
        <v>46950</v>
      </c>
      <c r="AF109" s="218"/>
    </row>
    <row r="110" spans="1:32" ht="14.25">
      <c r="A110" s="21"/>
      <c r="B110" s="19"/>
      <c r="C110" s="19"/>
      <c r="E110" s="7" t="s">
        <v>104</v>
      </c>
      <c r="F110" s="9"/>
      <c r="G110" s="9"/>
      <c r="H110" s="9"/>
      <c r="I110" s="9"/>
      <c r="AF110" s="218"/>
    </row>
    <row r="111" spans="1:32" ht="14.25">
      <c r="A111" s="21" t="s">
        <v>4</v>
      </c>
      <c r="B111" s="19">
        <v>1620</v>
      </c>
      <c r="C111" s="22"/>
      <c r="D111" s="18" t="s">
        <v>133</v>
      </c>
      <c r="E111" s="23"/>
      <c r="F111" s="9"/>
      <c r="G111" s="9"/>
      <c r="H111" s="9"/>
      <c r="I111" s="9"/>
      <c r="AF111" s="218"/>
    </row>
    <row r="112" spans="1:32" ht="14.25">
      <c r="A112" s="21"/>
      <c r="B112" s="19"/>
      <c r="C112" s="19" t="s">
        <v>179</v>
      </c>
      <c r="D112" s="1" t="s">
        <v>872</v>
      </c>
      <c r="E112" s="23"/>
      <c r="F112" s="9"/>
      <c r="G112" s="9"/>
      <c r="H112" s="9"/>
      <c r="I112" s="9"/>
      <c r="J112" s="26">
        <v>122805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T112" s="26">
        <v>18900</v>
      </c>
      <c r="U112" s="137">
        <v>0</v>
      </c>
      <c r="V112" s="137">
        <v>0</v>
      </c>
      <c r="W112" s="137">
        <v>0</v>
      </c>
      <c r="X112" s="137">
        <v>0</v>
      </c>
      <c r="Y112" s="26">
        <v>0</v>
      </c>
      <c r="Z112" s="137">
        <f aca="true" t="shared" si="28" ref="Z112:Z119">Y112</f>
        <v>0</v>
      </c>
      <c r="AA112" s="137">
        <v>0</v>
      </c>
      <c r="AB112" s="64">
        <v>0</v>
      </c>
      <c r="AC112" s="26">
        <v>0</v>
      </c>
      <c r="AE112" s="26">
        <f aca="true" t="shared" si="29" ref="AE112:AE119">SUM(AC112:AD112)</f>
        <v>0</v>
      </c>
      <c r="AF112" s="218"/>
    </row>
    <row r="113" spans="1:32" ht="14.25">
      <c r="A113" s="21"/>
      <c r="B113" s="19"/>
      <c r="C113" s="19" t="s">
        <v>134</v>
      </c>
      <c r="D113" s="1" t="s">
        <v>108</v>
      </c>
      <c r="E113" s="23"/>
      <c r="F113" s="9"/>
      <c r="G113" s="9"/>
      <c r="H113" s="9"/>
      <c r="I113" s="9"/>
      <c r="T113" s="26">
        <v>0</v>
      </c>
      <c r="U113" s="137">
        <v>0</v>
      </c>
      <c r="V113" s="137">
        <v>0</v>
      </c>
      <c r="W113" s="137">
        <v>63.24</v>
      </c>
      <c r="X113" s="137">
        <v>0</v>
      </c>
      <c r="Y113" s="26">
        <v>0</v>
      </c>
      <c r="Z113" s="137">
        <f t="shared" si="28"/>
        <v>0</v>
      </c>
      <c r="AA113" s="137">
        <v>79.99</v>
      </c>
      <c r="AB113" s="64">
        <v>1</v>
      </c>
      <c r="AC113" s="26">
        <v>100</v>
      </c>
      <c r="AE113" s="26">
        <f t="shared" si="29"/>
        <v>100</v>
      </c>
      <c r="AF113" s="218"/>
    </row>
    <row r="114" spans="1:32" ht="14.25">
      <c r="A114" s="21"/>
      <c r="B114" s="19"/>
      <c r="C114" s="19">
        <v>4165</v>
      </c>
      <c r="D114" s="1" t="s">
        <v>135</v>
      </c>
      <c r="E114" s="7">
        <v>9042</v>
      </c>
      <c r="F114" s="9">
        <v>22351.94</v>
      </c>
      <c r="G114" s="7">
        <v>31418.92</v>
      </c>
      <c r="H114" s="7">
        <v>15131.92</v>
      </c>
      <c r="I114" s="7">
        <v>15211.41</v>
      </c>
      <c r="J114" s="26">
        <v>12391</v>
      </c>
      <c r="K114" s="26">
        <v>12435.16</v>
      </c>
      <c r="L114" s="26">
        <v>8996.05</v>
      </c>
      <c r="M114" s="26">
        <v>524</v>
      </c>
      <c r="N114" s="26">
        <v>204</v>
      </c>
      <c r="O114" s="26">
        <v>724.25</v>
      </c>
      <c r="P114" s="26">
        <v>213</v>
      </c>
      <c r="Q114" s="26">
        <v>1406.17</v>
      </c>
      <c r="R114" s="26">
        <v>847.5</v>
      </c>
      <c r="S114" s="26">
        <v>646.44</v>
      </c>
      <c r="T114" s="26">
        <v>698.46</v>
      </c>
      <c r="U114" s="137">
        <v>3060.72</v>
      </c>
      <c r="V114" s="137">
        <v>3913</v>
      </c>
      <c r="W114" s="137">
        <v>10803</v>
      </c>
      <c r="X114" s="137">
        <v>663.31</v>
      </c>
      <c r="Y114" s="26">
        <v>2000</v>
      </c>
      <c r="Z114" s="137">
        <f t="shared" si="28"/>
        <v>2000</v>
      </c>
      <c r="AA114" s="137">
        <v>1720.15</v>
      </c>
      <c r="AB114" s="64">
        <f aca="true" t="shared" si="30" ref="AB114:AB120">SUM(AA114/Z114)</f>
        <v>0.860075</v>
      </c>
      <c r="AC114" s="26">
        <v>2500</v>
      </c>
      <c r="AE114" s="26">
        <f t="shared" si="29"/>
        <v>2500</v>
      </c>
      <c r="AF114" s="218"/>
    </row>
    <row r="115" spans="1:32" ht="14.25">
      <c r="A115" s="21"/>
      <c r="B115" s="19"/>
      <c r="C115" s="19">
        <v>4210</v>
      </c>
      <c r="D115" s="1" t="s">
        <v>136</v>
      </c>
      <c r="E115" s="7">
        <v>17407</v>
      </c>
      <c r="F115" s="9">
        <v>7212.42</v>
      </c>
      <c r="G115" s="7">
        <v>1335.97</v>
      </c>
      <c r="H115" s="7">
        <v>5303.53</v>
      </c>
      <c r="I115" s="7">
        <v>1570.96</v>
      </c>
      <c r="J115" s="26">
        <v>9481.39</v>
      </c>
      <c r="K115" s="26">
        <v>11047.37</v>
      </c>
      <c r="L115" s="26">
        <v>11803.61</v>
      </c>
      <c r="M115" s="26">
        <v>12051.16</v>
      </c>
      <c r="N115" s="26">
        <v>13506.6</v>
      </c>
      <c r="O115" s="26">
        <v>15666.33</v>
      </c>
      <c r="P115" s="26">
        <v>13315.44</v>
      </c>
      <c r="Q115" s="26">
        <v>16065.71</v>
      </c>
      <c r="R115" s="26">
        <v>16290.68</v>
      </c>
      <c r="S115" s="26">
        <v>14150.07</v>
      </c>
      <c r="T115" s="26">
        <v>14727.66</v>
      </c>
      <c r="U115" s="137">
        <v>22718.39</v>
      </c>
      <c r="V115" s="137">
        <v>39068.94</v>
      </c>
      <c r="W115" s="137">
        <v>59399.33</v>
      </c>
      <c r="X115" s="137">
        <v>42460.94</v>
      </c>
      <c r="Y115" s="26">
        <v>20000</v>
      </c>
      <c r="Z115" s="137">
        <f t="shared" si="28"/>
        <v>20000</v>
      </c>
      <c r="AA115" s="137">
        <v>31573.2</v>
      </c>
      <c r="AB115" s="64">
        <f t="shared" si="30"/>
        <v>1.57866</v>
      </c>
      <c r="AC115" s="26">
        <v>30000</v>
      </c>
      <c r="AD115" s="26">
        <v>-9000</v>
      </c>
      <c r="AE115" s="26">
        <f t="shared" si="29"/>
        <v>21000</v>
      </c>
      <c r="AF115" s="218"/>
    </row>
    <row r="116" spans="1:32" ht="14.25">
      <c r="A116" s="21"/>
      <c r="B116" s="19"/>
      <c r="C116" s="19">
        <v>4240</v>
      </c>
      <c r="D116" s="1" t="s">
        <v>137</v>
      </c>
      <c r="E116" s="7">
        <v>17116</v>
      </c>
      <c r="F116" s="9">
        <v>18714.64</v>
      </c>
      <c r="G116" s="7">
        <v>20938.27</v>
      </c>
      <c r="H116" s="7">
        <v>24472.38</v>
      </c>
      <c r="I116" s="7">
        <v>21365.68</v>
      </c>
      <c r="J116" s="26">
        <v>20888.57</v>
      </c>
      <c r="K116" s="26">
        <v>20923.1</v>
      </c>
      <c r="L116" s="26">
        <v>16793.15</v>
      </c>
      <c r="M116" s="26">
        <v>18352.87</v>
      </c>
      <c r="N116" s="26">
        <v>17224.87</v>
      </c>
      <c r="O116" s="26">
        <v>18555.96</v>
      </c>
      <c r="P116" s="26">
        <v>18628.72</v>
      </c>
      <c r="Q116" s="26">
        <v>17877.85</v>
      </c>
      <c r="R116" s="26">
        <v>15342.32</v>
      </c>
      <c r="S116" s="26">
        <v>19202.97</v>
      </c>
      <c r="T116" s="26">
        <v>21766.95</v>
      </c>
      <c r="U116" s="137">
        <v>21520.03</v>
      </c>
      <c r="V116" s="137">
        <v>20384.01</v>
      </c>
      <c r="W116" s="137">
        <v>20950</v>
      </c>
      <c r="X116" s="137">
        <v>20312.51</v>
      </c>
      <c r="Y116" s="26">
        <v>21000</v>
      </c>
      <c r="Z116" s="137">
        <f t="shared" si="28"/>
        <v>21000</v>
      </c>
      <c r="AA116" s="137">
        <v>5230.42</v>
      </c>
      <c r="AB116" s="64">
        <f t="shared" si="30"/>
        <v>0.24906761904761904</v>
      </c>
      <c r="AC116" s="26">
        <v>22000</v>
      </c>
      <c r="AE116" s="26">
        <f t="shared" si="29"/>
        <v>22000</v>
      </c>
      <c r="AF116" s="218"/>
    </row>
    <row r="117" spans="1:32" ht="14.25">
      <c r="A117" s="21"/>
      <c r="B117" s="19"/>
      <c r="C117" s="19">
        <v>4270</v>
      </c>
      <c r="D117" s="1" t="s">
        <v>138</v>
      </c>
      <c r="E117" s="7">
        <v>1874</v>
      </c>
      <c r="F117" s="9"/>
      <c r="G117" s="7"/>
      <c r="H117" s="7">
        <v>0</v>
      </c>
      <c r="I117" s="7">
        <v>164.15</v>
      </c>
      <c r="J117" s="26">
        <v>854.19</v>
      </c>
      <c r="K117" s="26">
        <v>0</v>
      </c>
      <c r="L117" s="26">
        <v>0</v>
      </c>
      <c r="M117" s="26">
        <v>0</v>
      </c>
      <c r="N117" s="26">
        <v>164.97</v>
      </c>
      <c r="O117" s="26">
        <v>0</v>
      </c>
      <c r="P117" s="26">
        <v>9.48</v>
      </c>
      <c r="Q117" s="26">
        <v>0</v>
      </c>
      <c r="R117" s="26">
        <v>0</v>
      </c>
      <c r="S117" s="26">
        <v>0</v>
      </c>
      <c r="T117" s="26">
        <v>0</v>
      </c>
      <c r="U117" s="137">
        <v>0</v>
      </c>
      <c r="V117" s="137">
        <v>0</v>
      </c>
      <c r="W117" s="137">
        <v>0</v>
      </c>
      <c r="X117" s="137">
        <v>0</v>
      </c>
      <c r="Y117" s="26">
        <v>500</v>
      </c>
      <c r="Z117" s="137">
        <f t="shared" si="28"/>
        <v>500</v>
      </c>
      <c r="AA117" s="137">
        <v>0</v>
      </c>
      <c r="AB117" s="64">
        <f t="shared" si="30"/>
        <v>0</v>
      </c>
      <c r="AC117" s="26">
        <v>500</v>
      </c>
      <c r="AE117" s="26">
        <f t="shared" si="29"/>
        <v>500</v>
      </c>
      <c r="AF117" s="218"/>
    </row>
    <row r="118" spans="1:32" ht="14.25">
      <c r="A118" s="21"/>
      <c r="B118" s="19"/>
      <c r="C118" s="19">
        <v>4275</v>
      </c>
      <c r="D118" s="1" t="s">
        <v>139</v>
      </c>
      <c r="E118" s="7">
        <v>6167</v>
      </c>
      <c r="F118" s="9">
        <v>8895.81</v>
      </c>
      <c r="G118" s="7">
        <v>771.2</v>
      </c>
      <c r="H118" s="7">
        <v>541.84</v>
      </c>
      <c r="I118" s="7">
        <v>1163.22</v>
      </c>
      <c r="J118" s="26">
        <v>1458.66</v>
      </c>
      <c r="K118" s="26">
        <v>794.69</v>
      </c>
      <c r="L118" s="26">
        <v>1213.77</v>
      </c>
      <c r="M118" s="26">
        <v>1530.57</v>
      </c>
      <c r="N118" s="26">
        <v>1029.83</v>
      </c>
      <c r="O118" s="26">
        <v>1601.15</v>
      </c>
      <c r="P118" s="26">
        <v>2969.81</v>
      </c>
      <c r="Q118" s="26">
        <v>2367.81</v>
      </c>
      <c r="R118" s="26">
        <v>1630.7</v>
      </c>
      <c r="S118" s="26">
        <v>2323.45</v>
      </c>
      <c r="T118" s="26">
        <v>3307.25</v>
      </c>
      <c r="U118" s="137">
        <v>2653.94</v>
      </c>
      <c r="V118" s="137">
        <v>3753.69</v>
      </c>
      <c r="W118" s="137">
        <v>1085.69</v>
      </c>
      <c r="X118" s="137">
        <v>2607.01</v>
      </c>
      <c r="Y118" s="26">
        <v>1500</v>
      </c>
      <c r="Z118" s="137">
        <f t="shared" si="28"/>
        <v>1500</v>
      </c>
      <c r="AA118" s="137">
        <v>999.92</v>
      </c>
      <c r="AB118" s="112">
        <f t="shared" si="30"/>
        <v>0.6666133333333333</v>
      </c>
      <c r="AC118" s="26">
        <v>1500</v>
      </c>
      <c r="AE118" s="26">
        <f t="shared" si="29"/>
        <v>1500</v>
      </c>
      <c r="AF118" s="218"/>
    </row>
    <row r="119" spans="1:32" ht="15" thickBot="1">
      <c r="A119" s="31"/>
      <c r="B119" s="32"/>
      <c r="C119" s="32" t="s">
        <v>1250</v>
      </c>
      <c r="D119" s="38" t="s">
        <v>1251</v>
      </c>
      <c r="E119" s="34"/>
      <c r="F119" s="35"/>
      <c r="G119" s="34"/>
      <c r="H119" s="34"/>
      <c r="I119" s="34"/>
      <c r="J119" s="36"/>
      <c r="K119" s="36"/>
      <c r="L119" s="36"/>
      <c r="M119" s="36"/>
      <c r="N119" s="36"/>
      <c r="O119" s="36"/>
      <c r="P119" s="36"/>
      <c r="Q119" s="36"/>
      <c r="R119" s="36">
        <v>0</v>
      </c>
      <c r="S119" s="36">
        <v>0</v>
      </c>
      <c r="T119" s="36">
        <v>0</v>
      </c>
      <c r="U119" s="138">
        <v>3700</v>
      </c>
      <c r="V119" s="138">
        <v>63134.16</v>
      </c>
      <c r="W119" s="138">
        <v>1456.1</v>
      </c>
      <c r="X119" s="138">
        <v>0</v>
      </c>
      <c r="Y119" s="36">
        <v>0</v>
      </c>
      <c r="Z119" s="138">
        <f t="shared" si="28"/>
        <v>0</v>
      </c>
      <c r="AA119" s="138">
        <v>0</v>
      </c>
      <c r="AB119" s="65">
        <v>0</v>
      </c>
      <c r="AC119" s="36">
        <v>0</v>
      </c>
      <c r="AD119" s="36"/>
      <c r="AE119" s="36">
        <f t="shared" si="29"/>
        <v>0</v>
      </c>
      <c r="AF119" s="218"/>
    </row>
    <row r="120" spans="1:32" ht="14.25">
      <c r="A120" s="21" t="s">
        <v>4</v>
      </c>
      <c r="B120" s="19">
        <v>1620</v>
      </c>
      <c r="C120" s="19"/>
      <c r="D120" s="1" t="s">
        <v>513</v>
      </c>
      <c r="E120" s="9">
        <f>SUM(E114:E118)</f>
        <v>51606</v>
      </c>
      <c r="F120" s="9">
        <f>SUM(F114:F118)</f>
        <v>57174.81</v>
      </c>
      <c r="G120" s="9">
        <f aca="true" t="shared" si="31" ref="G120:O120">SUM(G112:G118)</f>
        <v>54464.36</v>
      </c>
      <c r="H120" s="9">
        <f t="shared" si="31"/>
        <v>45449.67</v>
      </c>
      <c r="I120" s="9">
        <f t="shared" si="31"/>
        <v>39475.420000000006</v>
      </c>
      <c r="J120" s="9">
        <f t="shared" si="31"/>
        <v>167878.81000000003</v>
      </c>
      <c r="K120" s="9">
        <f t="shared" si="31"/>
        <v>45200.32</v>
      </c>
      <c r="L120" s="9">
        <f t="shared" si="31"/>
        <v>38806.579999999994</v>
      </c>
      <c r="M120" s="9">
        <f t="shared" si="31"/>
        <v>32458.6</v>
      </c>
      <c r="N120" s="9">
        <f t="shared" si="31"/>
        <v>32130.270000000004</v>
      </c>
      <c r="O120" s="9">
        <f t="shared" si="31"/>
        <v>36547.69</v>
      </c>
      <c r="P120" s="9">
        <f>SUM(P112:P118)</f>
        <v>35136.450000000004</v>
      </c>
      <c r="Q120" s="9">
        <f>SUM(Q112:Q118)</f>
        <v>37717.53999999999</v>
      </c>
      <c r="R120" s="9">
        <f>SUM(R112:R119)</f>
        <v>34111.2</v>
      </c>
      <c r="S120" s="9">
        <v>36322.93</v>
      </c>
      <c r="T120" s="9">
        <f aca="true" t="shared" si="32" ref="T120:AA120">SUM(T112:T119)</f>
        <v>59400.31999999999</v>
      </c>
      <c r="U120" s="9">
        <f t="shared" si="32"/>
        <v>53653.08</v>
      </c>
      <c r="V120" s="9">
        <f t="shared" si="32"/>
        <v>130253.8</v>
      </c>
      <c r="W120" s="9">
        <f t="shared" si="32"/>
        <v>93757.36000000002</v>
      </c>
      <c r="X120" s="9">
        <f t="shared" si="32"/>
        <v>66043.76999999999</v>
      </c>
      <c r="Y120" s="9">
        <f t="shared" si="32"/>
        <v>45000</v>
      </c>
      <c r="Z120" s="9">
        <f t="shared" si="32"/>
        <v>45000</v>
      </c>
      <c r="AA120" s="9">
        <f t="shared" si="32"/>
        <v>39603.68</v>
      </c>
      <c r="AB120" s="64">
        <f t="shared" si="30"/>
        <v>0.8800817777777777</v>
      </c>
      <c r="AC120" s="9">
        <f>SUM(AC112:AC119)</f>
        <v>56600</v>
      </c>
      <c r="AD120" s="9">
        <f>SUM(AD112:AD119)</f>
        <v>-9000</v>
      </c>
      <c r="AE120" s="26">
        <f>SUM(AC120+AD120)</f>
        <v>47600</v>
      </c>
      <c r="AF120" s="218"/>
    </row>
    <row r="121" spans="1:32" ht="14.25">
      <c r="A121" s="21"/>
      <c r="B121" s="19"/>
      <c r="C121" s="19"/>
      <c r="E121" s="7"/>
      <c r="F121" s="9"/>
      <c r="G121" s="9"/>
      <c r="H121" s="9"/>
      <c r="I121" s="9"/>
      <c r="AF121" s="218"/>
    </row>
    <row r="122" spans="1:32" ht="14.25">
      <c r="A122" s="21" t="s">
        <v>4</v>
      </c>
      <c r="B122" s="19">
        <v>1621</v>
      </c>
      <c r="C122" s="22"/>
      <c r="D122" s="18" t="s">
        <v>141</v>
      </c>
      <c r="E122" s="23"/>
      <c r="F122" s="9"/>
      <c r="G122" s="9"/>
      <c r="H122" s="9"/>
      <c r="I122" s="9"/>
      <c r="AF122" s="218"/>
    </row>
    <row r="123" spans="1:32" ht="14.25">
      <c r="A123" s="21"/>
      <c r="B123" s="19"/>
      <c r="C123" s="19">
        <v>1100</v>
      </c>
      <c r="D123" s="1" t="s">
        <v>119</v>
      </c>
      <c r="E123" s="7">
        <v>107050</v>
      </c>
      <c r="F123" s="9">
        <v>105726.69</v>
      </c>
      <c r="G123" s="9">
        <v>123469.55</v>
      </c>
      <c r="H123" s="9">
        <v>130253.85</v>
      </c>
      <c r="I123" s="9">
        <v>129340.64</v>
      </c>
      <c r="J123" s="26">
        <v>120056.04</v>
      </c>
      <c r="K123" s="26">
        <v>129899.31</v>
      </c>
      <c r="L123" s="26">
        <v>153845.38</v>
      </c>
      <c r="M123" s="26">
        <v>156185.64</v>
      </c>
      <c r="N123" s="26">
        <v>159766.94</v>
      </c>
      <c r="O123" s="26">
        <v>157687.92</v>
      </c>
      <c r="P123" s="26">
        <v>124252.5</v>
      </c>
      <c r="Q123" s="26">
        <v>55634.59</v>
      </c>
      <c r="R123" s="26">
        <v>56822.43</v>
      </c>
      <c r="S123" s="26">
        <v>60558.17</v>
      </c>
      <c r="T123" s="26">
        <v>57723.8</v>
      </c>
      <c r="U123" s="137">
        <v>64528.02</v>
      </c>
      <c r="V123" s="137">
        <v>57257.4</v>
      </c>
      <c r="W123" s="137">
        <v>0</v>
      </c>
      <c r="X123" s="137">
        <v>0</v>
      </c>
      <c r="Y123" s="26">
        <v>0</v>
      </c>
      <c r="Z123" s="137">
        <f aca="true" t="shared" si="33" ref="Z123:Z144">Y123</f>
        <v>0</v>
      </c>
      <c r="AA123" s="137">
        <v>0</v>
      </c>
      <c r="AB123" s="64">
        <v>0</v>
      </c>
      <c r="AC123" s="26">
        <v>0</v>
      </c>
      <c r="AE123" s="26">
        <f>SUM(AC123:AD123)</f>
        <v>0</v>
      </c>
      <c r="AF123" s="218"/>
    </row>
    <row r="124" spans="1:32" ht="14.25">
      <c r="A124" s="21"/>
      <c r="B124" s="19"/>
      <c r="C124" s="19">
        <v>1400</v>
      </c>
      <c r="D124" s="1" t="s">
        <v>106</v>
      </c>
      <c r="E124" s="7">
        <v>2318</v>
      </c>
      <c r="F124" s="9">
        <v>9654.07</v>
      </c>
      <c r="G124" s="9">
        <v>8025.32</v>
      </c>
      <c r="H124" s="9">
        <v>4705.16</v>
      </c>
      <c r="I124" s="9">
        <v>8937.68</v>
      </c>
      <c r="J124" s="26">
        <v>9037.05</v>
      </c>
      <c r="K124" s="26">
        <v>6816.9</v>
      </c>
      <c r="L124" s="26">
        <v>4131.13</v>
      </c>
      <c r="M124" s="26">
        <v>1069.23</v>
      </c>
      <c r="N124" s="26">
        <v>3459.93</v>
      </c>
      <c r="O124" s="26">
        <v>5750.68</v>
      </c>
      <c r="P124" s="26">
        <v>6500.14</v>
      </c>
      <c r="Q124" s="26">
        <v>1585.76</v>
      </c>
      <c r="R124" s="26">
        <v>494.2</v>
      </c>
      <c r="S124" s="26">
        <v>515.92</v>
      </c>
      <c r="T124" s="26">
        <v>211.68</v>
      </c>
      <c r="U124" s="137">
        <v>562.41</v>
      </c>
      <c r="V124" s="137">
        <v>1469.34</v>
      </c>
      <c r="W124" s="137">
        <v>0</v>
      </c>
      <c r="X124" s="137">
        <v>0</v>
      </c>
      <c r="Y124" s="26">
        <v>0</v>
      </c>
      <c r="Z124" s="137">
        <f t="shared" si="33"/>
        <v>0</v>
      </c>
      <c r="AA124" s="137">
        <v>0</v>
      </c>
      <c r="AB124" s="64">
        <v>0</v>
      </c>
      <c r="AC124" s="26">
        <v>0</v>
      </c>
      <c r="AE124" s="26">
        <f aca="true" t="shared" si="34" ref="AE124:AE144">SUM(AC124:AD124)</f>
        <v>0</v>
      </c>
      <c r="AF124" s="218"/>
    </row>
    <row r="125" spans="1:32" ht="14.25">
      <c r="A125" s="21"/>
      <c r="B125" s="19"/>
      <c r="C125" s="19">
        <v>2400</v>
      </c>
      <c r="D125" s="1" t="s">
        <v>107</v>
      </c>
      <c r="E125" s="7">
        <v>1623</v>
      </c>
      <c r="F125" s="9">
        <v>155.47</v>
      </c>
      <c r="G125" s="9"/>
      <c r="H125" s="9"/>
      <c r="I125" s="9"/>
      <c r="J125" s="26">
        <v>71204.24</v>
      </c>
      <c r="K125" s="26">
        <v>3894.21</v>
      </c>
      <c r="L125" s="26">
        <v>11193.25</v>
      </c>
      <c r="M125" s="26">
        <v>397.93</v>
      </c>
      <c r="N125" s="26">
        <v>144.54</v>
      </c>
      <c r="O125" s="26">
        <v>58.39</v>
      </c>
      <c r="P125" s="26">
        <v>975.71</v>
      </c>
      <c r="Q125" s="26">
        <v>260.15</v>
      </c>
      <c r="R125" s="26">
        <v>174.22</v>
      </c>
      <c r="S125" s="26">
        <v>817.12</v>
      </c>
      <c r="T125" s="26">
        <v>0</v>
      </c>
      <c r="U125" s="137">
        <v>0</v>
      </c>
      <c r="V125" s="137">
        <v>0</v>
      </c>
      <c r="W125" s="137">
        <v>0</v>
      </c>
      <c r="X125" s="137">
        <v>0</v>
      </c>
      <c r="Y125" s="26">
        <v>0</v>
      </c>
      <c r="Z125" s="137">
        <f t="shared" si="33"/>
        <v>0</v>
      </c>
      <c r="AA125" s="137">
        <v>0</v>
      </c>
      <c r="AB125" s="64">
        <v>0</v>
      </c>
      <c r="AC125" s="26">
        <v>0</v>
      </c>
      <c r="AE125" s="26">
        <f t="shared" si="34"/>
        <v>0</v>
      </c>
      <c r="AF125" s="218"/>
    </row>
    <row r="126" spans="1:32" ht="14.25">
      <c r="A126" s="21"/>
      <c r="B126" s="19"/>
      <c r="C126" s="19" t="s">
        <v>46</v>
      </c>
      <c r="D126" s="1" t="s">
        <v>471</v>
      </c>
      <c r="E126" s="7"/>
      <c r="F126" s="9"/>
      <c r="G126" s="9"/>
      <c r="H126" s="9"/>
      <c r="I126" s="9"/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137">
        <v>0</v>
      </c>
      <c r="V126" s="137">
        <v>0</v>
      </c>
      <c r="W126" s="137">
        <v>0</v>
      </c>
      <c r="X126" s="137">
        <v>0</v>
      </c>
      <c r="Y126" s="26">
        <v>0</v>
      </c>
      <c r="Z126" s="137">
        <f t="shared" si="33"/>
        <v>0</v>
      </c>
      <c r="AA126" s="137">
        <v>0</v>
      </c>
      <c r="AB126" s="64">
        <v>0</v>
      </c>
      <c r="AC126" s="26">
        <v>0</v>
      </c>
      <c r="AE126" s="26">
        <f t="shared" si="34"/>
        <v>0</v>
      </c>
      <c r="AF126" s="218"/>
    </row>
    <row r="127" spans="1:32" ht="14.25">
      <c r="A127" s="21"/>
      <c r="B127" s="19"/>
      <c r="C127" s="19">
        <v>2420</v>
      </c>
      <c r="D127" s="1" t="s">
        <v>142</v>
      </c>
      <c r="E127" s="7">
        <v>1197</v>
      </c>
      <c r="F127" s="9">
        <v>985.07</v>
      </c>
      <c r="G127" s="9">
        <v>226</v>
      </c>
      <c r="H127" s="7"/>
      <c r="I127" s="7"/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137">
        <v>0</v>
      </c>
      <c r="V127" s="137">
        <v>0</v>
      </c>
      <c r="W127" s="137">
        <v>0</v>
      </c>
      <c r="X127" s="137">
        <v>0</v>
      </c>
      <c r="Y127" s="26">
        <v>0</v>
      </c>
      <c r="Z127" s="137">
        <f t="shared" si="33"/>
        <v>0</v>
      </c>
      <c r="AA127" s="137">
        <v>0</v>
      </c>
      <c r="AB127" s="64">
        <v>0</v>
      </c>
      <c r="AC127" s="26">
        <v>0</v>
      </c>
      <c r="AE127" s="26">
        <f t="shared" si="34"/>
        <v>0</v>
      </c>
      <c r="AF127" s="218"/>
    </row>
    <row r="128" spans="1:32" ht="14.25">
      <c r="A128" s="21"/>
      <c r="B128" s="19"/>
      <c r="C128" s="19">
        <v>2422</v>
      </c>
      <c r="D128" s="1" t="s">
        <v>143</v>
      </c>
      <c r="E128" s="7">
        <v>1758</v>
      </c>
      <c r="F128" s="9">
        <v>1785.02</v>
      </c>
      <c r="G128" s="9">
        <v>2262.32</v>
      </c>
      <c r="H128" s="7">
        <v>2092.04</v>
      </c>
      <c r="I128" s="7">
        <v>2182.15</v>
      </c>
      <c r="J128" s="26">
        <v>2784.35</v>
      </c>
      <c r="K128" s="26">
        <v>2923.67</v>
      </c>
      <c r="L128" s="26">
        <v>2179.02</v>
      </c>
      <c r="M128" s="26">
        <v>274.05</v>
      </c>
      <c r="N128" s="26">
        <v>1119.87</v>
      </c>
      <c r="O128" s="26">
        <v>424.69</v>
      </c>
      <c r="P128" s="26">
        <v>2294.4</v>
      </c>
      <c r="Q128" s="26">
        <v>5676.63</v>
      </c>
      <c r="R128" s="26">
        <v>3188.93</v>
      </c>
      <c r="S128" s="26">
        <v>2895.72</v>
      </c>
      <c r="T128" s="26">
        <v>12185.55</v>
      </c>
      <c r="U128" s="137">
        <v>11483.45</v>
      </c>
      <c r="V128" s="137">
        <v>2760</v>
      </c>
      <c r="W128" s="137">
        <v>5922.27</v>
      </c>
      <c r="X128" s="137">
        <v>1450</v>
      </c>
      <c r="Y128" s="26">
        <v>5000</v>
      </c>
      <c r="Z128" s="137">
        <f t="shared" si="33"/>
        <v>5000</v>
      </c>
      <c r="AA128" s="137">
        <v>6960</v>
      </c>
      <c r="AB128" s="64">
        <f>SUM(AA128/Z128)</f>
        <v>1.392</v>
      </c>
      <c r="AC128" s="26">
        <v>5000</v>
      </c>
      <c r="AE128" s="26">
        <f t="shared" si="34"/>
        <v>5000</v>
      </c>
      <c r="AF128" s="218"/>
    </row>
    <row r="129" spans="1:32" ht="14.25">
      <c r="A129" s="21"/>
      <c r="B129" s="19"/>
      <c r="C129" s="19" t="s">
        <v>134</v>
      </c>
      <c r="D129" s="1" t="s">
        <v>108</v>
      </c>
      <c r="E129" s="7"/>
      <c r="F129" s="9"/>
      <c r="G129" s="9"/>
      <c r="H129" s="7"/>
      <c r="I129" s="7"/>
      <c r="K129" s="26">
        <v>28</v>
      </c>
      <c r="L129" s="26">
        <v>187.89</v>
      </c>
      <c r="M129" s="26">
        <v>432.2</v>
      </c>
      <c r="N129" s="26">
        <v>75.52</v>
      </c>
      <c r="O129" s="26">
        <v>588.42</v>
      </c>
      <c r="P129" s="26">
        <v>416.56</v>
      </c>
      <c r="Q129" s="26">
        <v>376.3</v>
      </c>
      <c r="R129" s="26">
        <v>109</v>
      </c>
      <c r="S129" s="26">
        <v>608.6</v>
      </c>
      <c r="T129" s="26">
        <v>14.01</v>
      </c>
      <c r="U129" s="137">
        <v>68.15</v>
      </c>
      <c r="V129" s="137">
        <v>6.38</v>
      </c>
      <c r="W129" s="137">
        <v>0</v>
      </c>
      <c r="X129" s="137">
        <v>0</v>
      </c>
      <c r="Y129" s="26">
        <v>0</v>
      </c>
      <c r="Z129" s="137">
        <f t="shared" si="33"/>
        <v>0</v>
      </c>
      <c r="AA129" s="137">
        <v>28.39</v>
      </c>
      <c r="AB129" s="64">
        <v>0</v>
      </c>
      <c r="AC129" s="26">
        <v>0</v>
      </c>
      <c r="AE129" s="26">
        <f t="shared" si="34"/>
        <v>0</v>
      </c>
      <c r="AF129" s="218"/>
    </row>
    <row r="130" spans="1:32" ht="14.25">
      <c r="A130" s="21"/>
      <c r="B130" s="19"/>
      <c r="C130" s="19">
        <v>4070</v>
      </c>
      <c r="D130" s="1" t="s">
        <v>144</v>
      </c>
      <c r="E130" s="7">
        <v>939</v>
      </c>
      <c r="F130" s="9">
        <v>100.59</v>
      </c>
      <c r="G130" s="9">
        <v>760.35</v>
      </c>
      <c r="H130" s="7">
        <v>882.82</v>
      </c>
      <c r="I130" s="7">
        <v>737.91</v>
      </c>
      <c r="J130" s="26">
        <v>718.35</v>
      </c>
      <c r="K130" s="26">
        <v>660.67</v>
      </c>
      <c r="L130" s="26">
        <v>729.29</v>
      </c>
      <c r="M130" s="26">
        <v>939.27</v>
      </c>
      <c r="N130" s="26">
        <v>903.06</v>
      </c>
      <c r="O130" s="26">
        <v>1072.62</v>
      </c>
      <c r="P130" s="26">
        <v>852.84</v>
      </c>
      <c r="Q130" s="26">
        <v>898.69</v>
      </c>
      <c r="R130" s="26">
        <v>1046.19</v>
      </c>
      <c r="S130" s="26">
        <v>791.41</v>
      </c>
      <c r="T130" s="26">
        <v>115.12</v>
      </c>
      <c r="U130" s="137">
        <v>191.11</v>
      </c>
      <c r="V130" s="137">
        <v>455.16</v>
      </c>
      <c r="W130" s="137">
        <v>0</v>
      </c>
      <c r="X130" s="137">
        <v>0</v>
      </c>
      <c r="Y130" s="26">
        <v>200</v>
      </c>
      <c r="Z130" s="137">
        <f t="shared" si="33"/>
        <v>200</v>
      </c>
      <c r="AA130" s="137">
        <v>0</v>
      </c>
      <c r="AB130" s="64">
        <f>SUM(AA130/Z130)</f>
        <v>0</v>
      </c>
      <c r="AC130" s="26">
        <v>200</v>
      </c>
      <c r="AE130" s="26">
        <f t="shared" si="34"/>
        <v>200</v>
      </c>
      <c r="AF130" s="218"/>
    </row>
    <row r="131" spans="1:32" ht="14.25">
      <c r="A131" s="21"/>
      <c r="B131" s="19"/>
      <c r="C131" s="19" t="s">
        <v>129</v>
      </c>
      <c r="D131" s="1" t="s">
        <v>95</v>
      </c>
      <c r="E131" s="7">
        <v>841</v>
      </c>
      <c r="F131" s="9">
        <v>1517.09</v>
      </c>
      <c r="G131" s="9"/>
      <c r="H131" s="7"/>
      <c r="I131" s="7"/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137">
        <v>0</v>
      </c>
      <c r="V131" s="137">
        <v>0</v>
      </c>
      <c r="W131" s="137">
        <v>0</v>
      </c>
      <c r="X131" s="137">
        <v>0</v>
      </c>
      <c r="Y131" s="26">
        <v>0</v>
      </c>
      <c r="Z131" s="137">
        <f t="shared" si="33"/>
        <v>0</v>
      </c>
      <c r="AA131" s="137">
        <v>0</v>
      </c>
      <c r="AB131" s="64">
        <v>0</v>
      </c>
      <c r="AC131" s="26">
        <v>0</v>
      </c>
      <c r="AE131" s="26">
        <f t="shared" si="34"/>
        <v>0</v>
      </c>
      <c r="AF131" s="218"/>
    </row>
    <row r="132" spans="1:32" ht="14.25">
      <c r="A132" s="21"/>
      <c r="B132" s="19"/>
      <c r="C132" s="19" t="s">
        <v>215</v>
      </c>
      <c r="D132" s="1" t="s">
        <v>500</v>
      </c>
      <c r="E132" s="7"/>
      <c r="F132" s="9"/>
      <c r="G132" s="9">
        <v>15072.69</v>
      </c>
      <c r="H132" s="7">
        <v>14706.18</v>
      </c>
      <c r="I132" s="7"/>
      <c r="J132" s="26">
        <v>0</v>
      </c>
      <c r="K132" s="26">
        <v>15450</v>
      </c>
      <c r="L132" s="26">
        <v>4612.5</v>
      </c>
      <c r="M132" s="26">
        <v>0</v>
      </c>
      <c r="N132" s="26">
        <v>0</v>
      </c>
      <c r="O132" s="26">
        <v>250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137">
        <v>0</v>
      </c>
      <c r="V132" s="137">
        <v>0</v>
      </c>
      <c r="W132" s="137">
        <v>0</v>
      </c>
      <c r="X132" s="137">
        <v>0</v>
      </c>
      <c r="Y132" s="26">
        <v>0</v>
      </c>
      <c r="Z132" s="137">
        <f t="shared" si="33"/>
        <v>0</v>
      </c>
      <c r="AA132" s="137">
        <v>0</v>
      </c>
      <c r="AB132" s="64">
        <v>0</v>
      </c>
      <c r="AC132" s="26">
        <v>0</v>
      </c>
      <c r="AE132" s="26">
        <f t="shared" si="34"/>
        <v>0</v>
      </c>
      <c r="AF132" s="218"/>
    </row>
    <row r="133" spans="1:32" ht="14.25">
      <c r="A133" s="21"/>
      <c r="B133" s="19"/>
      <c r="C133" s="19">
        <v>4165</v>
      </c>
      <c r="D133" s="1" t="s">
        <v>145</v>
      </c>
      <c r="E133" s="7"/>
      <c r="F133" s="9"/>
      <c r="G133" s="9"/>
      <c r="H133" s="7"/>
      <c r="I133" s="7">
        <v>14595.6</v>
      </c>
      <c r="J133" s="26">
        <v>15000</v>
      </c>
      <c r="K133" s="26">
        <v>127.5</v>
      </c>
      <c r="L133" s="26">
        <v>62.24</v>
      </c>
      <c r="M133" s="26">
        <v>0</v>
      </c>
      <c r="N133" s="26">
        <v>0</v>
      </c>
      <c r="O133" s="26">
        <v>68</v>
      </c>
      <c r="P133" s="26">
        <v>57.5</v>
      </c>
      <c r="Q133" s="26">
        <v>0</v>
      </c>
      <c r="R133" s="26">
        <v>0</v>
      </c>
      <c r="S133" s="26">
        <v>105</v>
      </c>
      <c r="T133" s="26">
        <v>0</v>
      </c>
      <c r="U133" s="137">
        <v>0</v>
      </c>
      <c r="V133" s="137">
        <v>500</v>
      </c>
      <c r="W133" s="137">
        <v>0</v>
      </c>
      <c r="X133" s="137">
        <v>0</v>
      </c>
      <c r="Y133" s="26">
        <v>2000</v>
      </c>
      <c r="Z133" s="137">
        <f t="shared" si="33"/>
        <v>2000</v>
      </c>
      <c r="AA133" s="137">
        <v>0</v>
      </c>
      <c r="AB133" s="64">
        <f>SUM(AA133/Z133)</f>
        <v>0</v>
      </c>
      <c r="AC133" s="26">
        <v>3000</v>
      </c>
      <c r="AE133" s="26">
        <f t="shared" si="34"/>
        <v>3000</v>
      </c>
      <c r="AF133" s="218"/>
    </row>
    <row r="134" spans="1:32" ht="14.25">
      <c r="A134" s="21"/>
      <c r="B134" s="19"/>
      <c r="C134" s="19" t="s">
        <v>146</v>
      </c>
      <c r="D134" s="1" t="s">
        <v>147</v>
      </c>
      <c r="E134" s="7"/>
      <c r="F134" s="9">
        <v>84.95</v>
      </c>
      <c r="G134" s="9">
        <v>381.11</v>
      </c>
      <c r="H134" s="7">
        <v>251.12</v>
      </c>
      <c r="I134" s="7">
        <v>219.84</v>
      </c>
      <c r="J134" s="26">
        <v>326.98</v>
      </c>
      <c r="K134" s="26">
        <v>337.25</v>
      </c>
      <c r="L134" s="26">
        <v>227.37</v>
      </c>
      <c r="M134" s="26">
        <v>441.63</v>
      </c>
      <c r="N134" s="26">
        <v>551.33</v>
      </c>
      <c r="O134" s="26">
        <v>922.59</v>
      </c>
      <c r="P134" s="26">
        <v>1321.52</v>
      </c>
      <c r="Q134" s="26">
        <v>620.53</v>
      </c>
      <c r="R134" s="26">
        <v>753.12</v>
      </c>
      <c r="S134" s="26">
        <v>506.26</v>
      </c>
      <c r="T134" s="26">
        <v>1267.27</v>
      </c>
      <c r="U134" s="137">
        <v>677.05</v>
      </c>
      <c r="V134" s="137">
        <v>662.45</v>
      </c>
      <c r="W134" s="137">
        <v>0</v>
      </c>
      <c r="X134" s="137">
        <v>0</v>
      </c>
      <c r="Y134" s="26">
        <v>0</v>
      </c>
      <c r="Z134" s="137">
        <f t="shared" si="33"/>
        <v>0</v>
      </c>
      <c r="AA134" s="137">
        <v>0</v>
      </c>
      <c r="AB134" s="64">
        <v>0</v>
      </c>
      <c r="AC134" s="26">
        <v>0</v>
      </c>
      <c r="AE134" s="26">
        <f t="shared" si="34"/>
        <v>0</v>
      </c>
      <c r="AF134" s="218"/>
    </row>
    <row r="135" spans="1:32" ht="14.25">
      <c r="A135" s="21"/>
      <c r="B135" s="19"/>
      <c r="C135" s="19" t="s">
        <v>148</v>
      </c>
      <c r="D135" s="1" t="s">
        <v>149</v>
      </c>
      <c r="E135" s="7"/>
      <c r="F135" s="9"/>
      <c r="G135" s="9">
        <v>1488.53</v>
      </c>
      <c r="H135" s="7">
        <v>1388.17</v>
      </c>
      <c r="I135" s="7">
        <v>1890.42</v>
      </c>
      <c r="J135" s="26">
        <v>611.47</v>
      </c>
      <c r="K135" s="26">
        <v>872.6</v>
      </c>
      <c r="L135" s="26">
        <v>1337.12</v>
      </c>
      <c r="M135" s="26">
        <v>377.86</v>
      </c>
      <c r="N135" s="26">
        <v>2340.41</v>
      </c>
      <c r="O135" s="26">
        <v>556.49</v>
      </c>
      <c r="P135" s="26">
        <v>3394.75</v>
      </c>
      <c r="Q135" s="26">
        <v>489.96</v>
      </c>
      <c r="R135" s="26">
        <v>2265.27</v>
      </c>
      <c r="S135" s="26">
        <v>1608.93</v>
      </c>
      <c r="T135" s="26">
        <v>690.68</v>
      </c>
      <c r="U135" s="137">
        <v>4583.95</v>
      </c>
      <c r="V135" s="137">
        <v>707.1</v>
      </c>
      <c r="W135" s="137">
        <v>733.95</v>
      </c>
      <c r="X135" s="137">
        <v>459</v>
      </c>
      <c r="Y135" s="26">
        <v>0</v>
      </c>
      <c r="Z135" s="137">
        <f t="shared" si="33"/>
        <v>0</v>
      </c>
      <c r="AA135" s="137">
        <v>709.41</v>
      </c>
      <c r="AB135" s="64">
        <v>1</v>
      </c>
      <c r="AC135" s="26">
        <v>0</v>
      </c>
      <c r="AE135" s="26">
        <f t="shared" si="34"/>
        <v>0</v>
      </c>
      <c r="AF135" s="218"/>
    </row>
    <row r="136" spans="1:32" ht="14.25">
      <c r="A136" s="21"/>
      <c r="B136" s="19"/>
      <c r="C136" s="19" t="s">
        <v>150</v>
      </c>
      <c r="D136" s="1" t="s">
        <v>151</v>
      </c>
      <c r="E136" s="7">
        <v>686</v>
      </c>
      <c r="F136" s="9">
        <v>317.9</v>
      </c>
      <c r="G136" s="9"/>
      <c r="H136" s="7">
        <v>0</v>
      </c>
      <c r="I136" s="7">
        <v>228.35</v>
      </c>
      <c r="J136" s="26">
        <v>35.13</v>
      </c>
      <c r="K136" s="26">
        <v>0</v>
      </c>
      <c r="L136" s="26">
        <v>46.46</v>
      </c>
      <c r="M136" s="26">
        <v>3479.49</v>
      </c>
      <c r="N136" s="26">
        <v>80.27</v>
      </c>
      <c r="O136" s="26">
        <v>201.24</v>
      </c>
      <c r="P136" s="26">
        <v>277.89</v>
      </c>
      <c r="Q136" s="26">
        <v>2965.11</v>
      </c>
      <c r="R136" s="26">
        <v>1370.8</v>
      </c>
      <c r="S136" s="26">
        <v>572.56</v>
      </c>
      <c r="T136" s="26">
        <v>1034.38</v>
      </c>
      <c r="U136" s="137">
        <v>1677.45</v>
      </c>
      <c r="V136" s="137">
        <v>245.18</v>
      </c>
      <c r="W136" s="137">
        <v>65.89</v>
      </c>
      <c r="X136" s="137">
        <v>1385.61</v>
      </c>
      <c r="Y136" s="26">
        <v>0</v>
      </c>
      <c r="Z136" s="137">
        <f t="shared" si="33"/>
        <v>0</v>
      </c>
      <c r="AA136" s="137">
        <v>640.66</v>
      </c>
      <c r="AB136" s="64">
        <v>0</v>
      </c>
      <c r="AC136" s="26">
        <v>2000</v>
      </c>
      <c r="AE136" s="26">
        <f t="shared" si="34"/>
        <v>2000</v>
      </c>
      <c r="AF136" s="218"/>
    </row>
    <row r="137" spans="1:32" ht="14.25">
      <c r="A137" s="21"/>
      <c r="B137" s="19"/>
      <c r="C137" s="19" t="s">
        <v>152</v>
      </c>
      <c r="D137" s="1" t="s">
        <v>153</v>
      </c>
      <c r="E137" s="7"/>
      <c r="F137" s="9">
        <v>1161.55</v>
      </c>
      <c r="G137" s="9"/>
      <c r="H137" s="7"/>
      <c r="I137" s="7"/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137">
        <v>0</v>
      </c>
      <c r="V137" s="137">
        <v>0</v>
      </c>
      <c r="W137" s="137">
        <v>0</v>
      </c>
      <c r="X137" s="137">
        <v>0</v>
      </c>
      <c r="Y137" s="26">
        <v>0</v>
      </c>
      <c r="Z137" s="137">
        <f t="shared" si="33"/>
        <v>0</v>
      </c>
      <c r="AA137" s="137">
        <v>0</v>
      </c>
      <c r="AB137" s="64">
        <v>0</v>
      </c>
      <c r="AC137" s="26">
        <v>0</v>
      </c>
      <c r="AE137" s="26">
        <f t="shared" si="34"/>
        <v>0</v>
      </c>
      <c r="AF137" s="218"/>
    </row>
    <row r="138" spans="1:32" ht="14.25">
      <c r="A138" s="21"/>
      <c r="B138" s="19"/>
      <c r="C138" s="19" t="s">
        <v>504</v>
      </c>
      <c r="D138" s="1" t="s">
        <v>715</v>
      </c>
      <c r="E138" s="7"/>
      <c r="F138" s="9"/>
      <c r="G138" s="9">
        <v>3585.02</v>
      </c>
      <c r="H138" s="7">
        <v>36</v>
      </c>
      <c r="I138" s="7"/>
      <c r="J138" s="26">
        <v>2497.27</v>
      </c>
      <c r="K138" s="26">
        <v>2538</v>
      </c>
      <c r="L138" s="26">
        <v>2509.55</v>
      </c>
      <c r="M138" s="26">
        <v>2288.7</v>
      </c>
      <c r="N138" s="26">
        <v>1786.21</v>
      </c>
      <c r="O138" s="26">
        <v>2232.66</v>
      </c>
      <c r="P138" s="26">
        <v>864.19</v>
      </c>
      <c r="Q138" s="26">
        <v>1399.98</v>
      </c>
      <c r="R138" s="26">
        <v>1477.05</v>
      </c>
      <c r="S138" s="26">
        <v>1666.04</v>
      </c>
      <c r="T138" s="26">
        <v>1637.35</v>
      </c>
      <c r="U138" s="137">
        <v>1266.44</v>
      </c>
      <c r="V138" s="137">
        <v>1809.31</v>
      </c>
      <c r="W138" s="137">
        <v>1022.55</v>
      </c>
      <c r="X138" s="137">
        <v>560.36</v>
      </c>
      <c r="Y138" s="26">
        <v>0</v>
      </c>
      <c r="Z138" s="137">
        <f t="shared" si="33"/>
        <v>0</v>
      </c>
      <c r="AA138" s="137">
        <v>96.17</v>
      </c>
      <c r="AB138" s="64">
        <v>1</v>
      </c>
      <c r="AC138" s="26">
        <v>100</v>
      </c>
      <c r="AE138" s="26">
        <f t="shared" si="34"/>
        <v>100</v>
      </c>
      <c r="AF138" s="218"/>
    </row>
    <row r="139" spans="1:32" ht="14.25">
      <c r="A139" s="21"/>
      <c r="B139" s="19"/>
      <c r="C139" s="21">
        <v>8310</v>
      </c>
      <c r="D139" s="1" t="s">
        <v>853</v>
      </c>
      <c r="E139" s="7">
        <v>1324</v>
      </c>
      <c r="F139" s="9">
        <v>3331</v>
      </c>
      <c r="G139" s="9">
        <v>10641.32</v>
      </c>
      <c r="H139" s="7"/>
      <c r="I139" s="7">
        <v>17118.74</v>
      </c>
      <c r="J139" s="26">
        <v>17157.68</v>
      </c>
      <c r="K139" s="26">
        <v>11840.66</v>
      </c>
      <c r="L139" s="26">
        <v>11151.39</v>
      </c>
      <c r="M139" s="26">
        <v>20493.46</v>
      </c>
      <c r="N139" s="26">
        <v>25707.25</v>
      </c>
      <c r="O139" s="26">
        <v>31488.74</v>
      </c>
      <c r="P139" s="26">
        <v>0</v>
      </c>
      <c r="Q139" s="26">
        <v>11693.52</v>
      </c>
      <c r="R139" s="26">
        <v>10919.91</v>
      </c>
      <c r="S139" s="26">
        <v>8706.61</v>
      </c>
      <c r="T139" s="26">
        <v>8849.68</v>
      </c>
      <c r="U139" s="137">
        <v>8500.29</v>
      </c>
      <c r="V139" s="137">
        <v>8905.13</v>
      </c>
      <c r="W139" s="137">
        <v>8547.13</v>
      </c>
      <c r="X139" s="137">
        <v>10657.97</v>
      </c>
      <c r="Y139" s="26">
        <v>6700</v>
      </c>
      <c r="Z139" s="137">
        <f t="shared" si="33"/>
        <v>6700</v>
      </c>
      <c r="AA139" s="137">
        <v>6614.24</v>
      </c>
      <c r="AB139" s="64">
        <f>SUM(AA139/Z139)</f>
        <v>0.9872</v>
      </c>
      <c r="AC139" s="26">
        <v>0</v>
      </c>
      <c r="AE139" s="26">
        <f t="shared" si="34"/>
        <v>0</v>
      </c>
      <c r="AF139" s="218"/>
    </row>
    <row r="140" spans="1:32" ht="14.25">
      <c r="A140" s="21"/>
      <c r="B140" s="19"/>
      <c r="C140" s="21">
        <v>8330</v>
      </c>
      <c r="D140" s="1" t="s">
        <v>100</v>
      </c>
      <c r="E140" s="7">
        <v>8222</v>
      </c>
      <c r="F140" s="9">
        <v>8989.67</v>
      </c>
      <c r="G140" s="9">
        <v>10043.51</v>
      </c>
      <c r="H140" s="7">
        <v>10324.36</v>
      </c>
      <c r="I140" s="7">
        <v>10578.29</v>
      </c>
      <c r="J140" s="26">
        <v>9730.69</v>
      </c>
      <c r="K140" s="26">
        <v>10260.7</v>
      </c>
      <c r="L140" s="26">
        <v>11758.6</v>
      </c>
      <c r="M140" s="26">
        <v>11618.09</v>
      </c>
      <c r="N140" s="26">
        <v>11995.58</v>
      </c>
      <c r="O140" s="26">
        <v>11976.99</v>
      </c>
      <c r="P140" s="26">
        <v>9646.74</v>
      </c>
      <c r="Q140" s="26">
        <v>4284.03</v>
      </c>
      <c r="R140" s="26">
        <v>4281.86</v>
      </c>
      <c r="S140" s="26">
        <v>4607.35</v>
      </c>
      <c r="T140" s="26">
        <v>4369.8</v>
      </c>
      <c r="U140" s="137">
        <v>4914.02</v>
      </c>
      <c r="V140" s="137">
        <v>4444.65</v>
      </c>
      <c r="W140" s="137">
        <v>0</v>
      </c>
      <c r="X140" s="137">
        <v>0</v>
      </c>
      <c r="Y140" s="26">
        <v>0</v>
      </c>
      <c r="Z140" s="137">
        <f t="shared" si="33"/>
        <v>0</v>
      </c>
      <c r="AA140" s="137">
        <v>0</v>
      </c>
      <c r="AB140" s="64">
        <v>0</v>
      </c>
      <c r="AC140" s="26">
        <v>0</v>
      </c>
      <c r="AE140" s="26">
        <f t="shared" si="34"/>
        <v>0</v>
      </c>
      <c r="AF140" s="218"/>
    </row>
    <row r="141" spans="1:32" ht="14.25">
      <c r="A141" s="21"/>
      <c r="B141" s="19"/>
      <c r="C141" s="19" t="s">
        <v>498</v>
      </c>
      <c r="D141" s="1" t="s">
        <v>852</v>
      </c>
      <c r="E141" s="7">
        <v>4160</v>
      </c>
      <c r="F141" s="9">
        <v>7571.6</v>
      </c>
      <c r="G141" s="9">
        <v>7942.92</v>
      </c>
      <c r="H141" s="7"/>
      <c r="I141" s="7">
        <v>5398.38</v>
      </c>
      <c r="J141" s="26">
        <v>4076.68</v>
      </c>
      <c r="K141" s="26">
        <v>5775.14</v>
      </c>
      <c r="L141" s="26">
        <v>2437.83</v>
      </c>
      <c r="M141" s="26">
        <v>8613</v>
      </c>
      <c r="N141" s="26">
        <v>7753</v>
      </c>
      <c r="O141" s="26">
        <v>9702</v>
      </c>
      <c r="P141" s="26">
        <v>9335.37</v>
      </c>
      <c r="Q141" s="26">
        <v>261.51</v>
      </c>
      <c r="R141" s="26">
        <v>2691.34</v>
      </c>
      <c r="S141" s="26">
        <v>2259.02</v>
      </c>
      <c r="T141" s="26">
        <v>3529.35</v>
      </c>
      <c r="U141" s="137">
        <v>2407.33</v>
      </c>
      <c r="V141" s="137">
        <v>2045.58</v>
      </c>
      <c r="W141" s="137">
        <v>2799.9</v>
      </c>
      <c r="X141" s="137">
        <v>31.45</v>
      </c>
      <c r="Y141" s="26">
        <v>0</v>
      </c>
      <c r="Z141" s="137">
        <f t="shared" si="33"/>
        <v>0</v>
      </c>
      <c r="AA141" s="137">
        <v>19.72</v>
      </c>
      <c r="AB141" s="64">
        <v>1</v>
      </c>
      <c r="AC141" s="26">
        <v>0</v>
      </c>
      <c r="AE141" s="26">
        <f t="shared" si="34"/>
        <v>0</v>
      </c>
      <c r="AF141" s="218"/>
    </row>
    <row r="142" spans="1:32" ht="14.25">
      <c r="A142" s="21"/>
      <c r="B142" s="19"/>
      <c r="C142" s="19" t="s">
        <v>101</v>
      </c>
      <c r="D142" s="1" t="s">
        <v>710</v>
      </c>
      <c r="E142" s="7">
        <v>55</v>
      </c>
      <c r="F142" s="9">
        <v>67.45</v>
      </c>
      <c r="G142" s="9">
        <v>70.2</v>
      </c>
      <c r="H142" s="9"/>
      <c r="I142" s="9">
        <v>9.92</v>
      </c>
      <c r="J142" s="26">
        <v>21.51</v>
      </c>
      <c r="K142" s="26">
        <v>117.76</v>
      </c>
      <c r="L142" s="26">
        <v>178.44</v>
      </c>
      <c r="M142" s="26">
        <v>181.74</v>
      </c>
      <c r="N142" s="26">
        <v>181.74</v>
      </c>
      <c r="O142" s="26">
        <v>181.74</v>
      </c>
      <c r="P142" s="26">
        <v>142.39</v>
      </c>
      <c r="Q142" s="26">
        <v>60.58</v>
      </c>
      <c r="R142" s="26">
        <v>60.58</v>
      </c>
      <c r="S142" s="26">
        <v>62.91</v>
      </c>
      <c r="T142" s="26">
        <v>60.58</v>
      </c>
      <c r="U142" s="137">
        <v>60.58</v>
      </c>
      <c r="V142" s="137">
        <v>39.61</v>
      </c>
      <c r="W142" s="137">
        <v>0</v>
      </c>
      <c r="X142" s="137">
        <v>0</v>
      </c>
      <c r="Y142" s="26">
        <v>0</v>
      </c>
      <c r="Z142" s="137">
        <f t="shared" si="33"/>
        <v>0</v>
      </c>
      <c r="AA142" s="137">
        <v>0</v>
      </c>
      <c r="AB142" s="64">
        <v>0</v>
      </c>
      <c r="AC142" s="26">
        <v>0</v>
      </c>
      <c r="AE142" s="26">
        <f t="shared" si="34"/>
        <v>0</v>
      </c>
      <c r="AF142" s="218"/>
    </row>
    <row r="143" spans="1:32" ht="14.25">
      <c r="A143" s="21"/>
      <c r="B143" s="19"/>
      <c r="C143" s="19" t="s">
        <v>102</v>
      </c>
      <c r="D143" s="1" t="s">
        <v>687</v>
      </c>
      <c r="E143" s="7">
        <v>16811</v>
      </c>
      <c r="F143" s="9">
        <v>25989.47</v>
      </c>
      <c r="G143" s="9">
        <v>11454.87</v>
      </c>
      <c r="H143" s="9">
        <v>11721.37</v>
      </c>
      <c r="I143" s="9">
        <v>13164.98</v>
      </c>
      <c r="J143" s="26">
        <v>12800.38</v>
      </c>
      <c r="K143" s="26">
        <v>13750.86</v>
      </c>
      <c r="L143" s="26">
        <v>11586</v>
      </c>
      <c r="M143" s="26">
        <v>11501.63</v>
      </c>
      <c r="N143" s="26">
        <v>3064.6</v>
      </c>
      <c r="O143" s="26">
        <v>36016.65</v>
      </c>
      <c r="P143" s="26">
        <v>53772.96</v>
      </c>
      <c r="Q143" s="26">
        <v>54980.88</v>
      </c>
      <c r="R143" s="26">
        <v>55849.86</v>
      </c>
      <c r="S143" s="26">
        <v>21255.52</v>
      </c>
      <c r="T143" s="26">
        <v>15064.44</v>
      </c>
      <c r="U143" s="137">
        <v>15434.94</v>
      </c>
      <c r="V143" s="137">
        <v>10621.44</v>
      </c>
      <c r="W143" s="137">
        <v>0</v>
      </c>
      <c r="X143" s="137">
        <v>0</v>
      </c>
      <c r="Y143" s="26">
        <v>0</v>
      </c>
      <c r="Z143" s="137">
        <f t="shared" si="33"/>
        <v>0</v>
      </c>
      <c r="AA143" s="137">
        <v>0</v>
      </c>
      <c r="AB143" s="64">
        <v>0</v>
      </c>
      <c r="AC143" s="26">
        <v>0</v>
      </c>
      <c r="AE143" s="26">
        <f t="shared" si="34"/>
        <v>0</v>
      </c>
      <c r="AF143" s="218"/>
    </row>
    <row r="144" spans="1:32" ht="15" thickBot="1">
      <c r="A144" s="31"/>
      <c r="B144" s="32"/>
      <c r="C144" s="32" t="s">
        <v>686</v>
      </c>
      <c r="D144" s="38" t="s">
        <v>688</v>
      </c>
      <c r="E144" s="34">
        <v>24215</v>
      </c>
      <c r="F144" s="35"/>
      <c r="G144" s="35"/>
      <c r="H144" s="35"/>
      <c r="I144" s="35"/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138">
        <v>0</v>
      </c>
      <c r="V144" s="138">
        <v>0</v>
      </c>
      <c r="W144" s="138">
        <v>0</v>
      </c>
      <c r="X144" s="138">
        <v>0</v>
      </c>
      <c r="Y144" s="36">
        <v>0</v>
      </c>
      <c r="Z144" s="138">
        <f t="shared" si="33"/>
        <v>0</v>
      </c>
      <c r="AA144" s="138">
        <v>0</v>
      </c>
      <c r="AB144" s="65">
        <v>0</v>
      </c>
      <c r="AC144" s="36">
        <v>0</v>
      </c>
      <c r="AD144" s="36"/>
      <c r="AE144" s="36">
        <f t="shared" si="34"/>
        <v>0</v>
      </c>
      <c r="AF144" s="218"/>
    </row>
    <row r="145" spans="1:32" ht="14.25">
      <c r="A145" s="21" t="s">
        <v>4</v>
      </c>
      <c r="B145" s="19">
        <v>1621</v>
      </c>
      <c r="C145" s="19"/>
      <c r="D145" s="1" t="s">
        <v>513</v>
      </c>
      <c r="E145" s="9">
        <f aca="true" t="shared" si="35" ref="E145:Z145">SUM(E123:E144)</f>
        <v>171199</v>
      </c>
      <c r="F145" s="9">
        <f t="shared" si="35"/>
        <v>167437.59000000003</v>
      </c>
      <c r="G145" s="9">
        <f t="shared" si="35"/>
        <v>195423.71000000002</v>
      </c>
      <c r="H145" s="9">
        <f t="shared" si="35"/>
        <v>176361.07</v>
      </c>
      <c r="I145" s="9">
        <f t="shared" si="35"/>
        <v>204402.90000000005</v>
      </c>
      <c r="J145" s="9">
        <f t="shared" si="35"/>
        <v>266057.82</v>
      </c>
      <c r="K145" s="9">
        <f t="shared" si="35"/>
        <v>205293.23000000004</v>
      </c>
      <c r="L145" s="9">
        <f t="shared" si="35"/>
        <v>218173.45999999996</v>
      </c>
      <c r="M145" s="9">
        <f t="shared" si="35"/>
        <v>218293.91999999998</v>
      </c>
      <c r="N145" s="9">
        <f t="shared" si="35"/>
        <v>218930.24999999994</v>
      </c>
      <c r="O145" s="9">
        <f t="shared" si="35"/>
        <v>259179.81999999998</v>
      </c>
      <c r="P145" s="9">
        <f>SUM(P123:P144)</f>
        <v>214105.46</v>
      </c>
      <c r="Q145" s="9">
        <f>SUM(Q123:Q144)</f>
        <v>141188.22</v>
      </c>
      <c r="R145" s="9">
        <f t="shared" si="35"/>
        <v>141504.76</v>
      </c>
      <c r="S145" s="9">
        <v>107537.14</v>
      </c>
      <c r="T145" s="9">
        <f t="shared" si="35"/>
        <v>106753.69</v>
      </c>
      <c r="U145" s="9">
        <f>SUM(U123:U144)</f>
        <v>116355.19000000002</v>
      </c>
      <c r="V145" s="9">
        <f t="shared" si="35"/>
        <v>91928.73</v>
      </c>
      <c r="W145" s="9">
        <f t="shared" si="35"/>
        <v>19091.690000000002</v>
      </c>
      <c r="X145" s="9">
        <f t="shared" si="35"/>
        <v>14544.39</v>
      </c>
      <c r="Y145" s="9">
        <f t="shared" si="35"/>
        <v>13900</v>
      </c>
      <c r="Z145" s="9">
        <f t="shared" si="35"/>
        <v>13900</v>
      </c>
      <c r="AA145" s="9">
        <f>SUM(AA123:AA144)</f>
        <v>15068.59</v>
      </c>
      <c r="AB145" s="64">
        <f>SUM(AA145/Z145)</f>
        <v>1.0840712230215828</v>
      </c>
      <c r="AC145" s="9">
        <f>SUM(AC123:AC144)</f>
        <v>10300</v>
      </c>
      <c r="AD145" s="9">
        <f>SUM(AD123:AD144)</f>
        <v>0</v>
      </c>
      <c r="AE145" s="26">
        <f>SUM(AC145+AD145)</f>
        <v>10300</v>
      </c>
      <c r="AF145" s="218"/>
    </row>
    <row r="146" spans="1:32" ht="14.25">
      <c r="A146" s="21"/>
      <c r="B146" s="19"/>
      <c r="C146" s="19"/>
      <c r="E146" s="24"/>
      <c r="F146" s="24"/>
      <c r="G146" s="14"/>
      <c r="H146" s="24"/>
      <c r="I146" s="9"/>
      <c r="AF146" s="218"/>
    </row>
    <row r="147" spans="1:32" ht="14.25">
      <c r="A147" s="21" t="s">
        <v>4</v>
      </c>
      <c r="B147" s="19">
        <v>1640</v>
      </c>
      <c r="C147" s="22"/>
      <c r="D147" s="18" t="s">
        <v>155</v>
      </c>
      <c r="E147" s="16"/>
      <c r="F147" s="16"/>
      <c r="G147" s="16"/>
      <c r="H147" s="16"/>
      <c r="I147" s="9"/>
      <c r="AF147" s="218"/>
    </row>
    <row r="148" spans="1:32" ht="14.25">
      <c r="A148" s="21"/>
      <c r="B148" s="19"/>
      <c r="C148" s="19">
        <v>1100</v>
      </c>
      <c r="D148" s="1" t="s">
        <v>119</v>
      </c>
      <c r="E148" s="7">
        <v>170266</v>
      </c>
      <c r="F148" s="9">
        <v>187521.38</v>
      </c>
      <c r="G148" s="9">
        <v>138454.75</v>
      </c>
      <c r="H148" s="9">
        <v>149177.64</v>
      </c>
      <c r="I148" s="9">
        <v>153649.6</v>
      </c>
      <c r="J148" s="26">
        <v>154453.76</v>
      </c>
      <c r="K148" s="26">
        <v>166061.92</v>
      </c>
      <c r="L148" s="26">
        <v>172682.4</v>
      </c>
      <c r="M148" s="26">
        <v>169120.81</v>
      </c>
      <c r="N148" s="26">
        <v>139826.4</v>
      </c>
      <c r="O148" s="26">
        <v>143413.03</v>
      </c>
      <c r="P148" s="26">
        <v>146316</v>
      </c>
      <c r="Q148" s="26">
        <v>144394.72</v>
      </c>
      <c r="R148" s="26">
        <v>152244</v>
      </c>
      <c r="S148" s="26">
        <v>160419.19</v>
      </c>
      <c r="T148" s="26">
        <v>113624.8</v>
      </c>
      <c r="U148" s="137">
        <v>125019.94</v>
      </c>
      <c r="V148" s="137">
        <v>115643.43</v>
      </c>
      <c r="W148" s="137">
        <v>110398.4</v>
      </c>
      <c r="X148" s="137">
        <v>112481.31</v>
      </c>
      <c r="Y148" s="26">
        <v>117900</v>
      </c>
      <c r="Z148" s="137">
        <f>Y148</f>
        <v>117900</v>
      </c>
      <c r="AA148" s="137">
        <v>80669.81</v>
      </c>
      <c r="AB148" s="64">
        <f>SUM(AA148/Z148)</f>
        <v>0.6842223070398643</v>
      </c>
      <c r="AC148" s="26">
        <v>121800</v>
      </c>
      <c r="AE148" s="166">
        <f>SUM(AC148:AD148)</f>
        <v>121800</v>
      </c>
      <c r="AF148" s="218"/>
    </row>
    <row r="149" spans="1:32" ht="14.25">
      <c r="A149" s="21"/>
      <c r="B149" s="19"/>
      <c r="C149" s="19">
        <v>1400</v>
      </c>
      <c r="D149" s="1" t="s">
        <v>106</v>
      </c>
      <c r="E149" s="7">
        <v>5740</v>
      </c>
      <c r="F149" s="9">
        <v>6697.13</v>
      </c>
      <c r="G149" s="9">
        <v>8928.01</v>
      </c>
      <c r="H149" s="9">
        <v>7314.16</v>
      </c>
      <c r="I149" s="9">
        <v>6799.99</v>
      </c>
      <c r="J149" s="26">
        <v>9734.15</v>
      </c>
      <c r="K149" s="26">
        <v>9222.73</v>
      </c>
      <c r="L149" s="26">
        <v>8511.61</v>
      </c>
      <c r="M149" s="26">
        <v>9544.14</v>
      </c>
      <c r="N149" s="26">
        <v>2588.17</v>
      </c>
      <c r="O149" s="26">
        <v>3149.91</v>
      </c>
      <c r="P149" s="26">
        <v>4510.35</v>
      </c>
      <c r="Q149" s="26">
        <v>2416.86</v>
      </c>
      <c r="R149" s="26">
        <v>109.58</v>
      </c>
      <c r="S149" s="26">
        <v>2365.08</v>
      </c>
      <c r="T149" s="26">
        <v>2514.05</v>
      </c>
      <c r="U149" s="137">
        <v>3258.19</v>
      </c>
      <c r="V149" s="137">
        <v>2263.03</v>
      </c>
      <c r="W149" s="137">
        <v>3188.16</v>
      </c>
      <c r="X149" s="137">
        <v>1256.94</v>
      </c>
      <c r="Y149" s="26">
        <v>2500</v>
      </c>
      <c r="Z149" s="137">
        <f aca="true" t="shared" si="36" ref="Z149:Z175">Y149</f>
        <v>2500</v>
      </c>
      <c r="AA149" s="137">
        <v>2458.51</v>
      </c>
      <c r="AB149" s="64">
        <f aca="true" t="shared" si="37" ref="AB149:AB174">SUM(AA149/Z149)</f>
        <v>0.9834040000000001</v>
      </c>
      <c r="AC149" s="26">
        <v>3000</v>
      </c>
      <c r="AE149" s="166">
        <f aca="true" t="shared" si="38" ref="AE149:AE174">SUM(AC149:AD149)</f>
        <v>3000</v>
      </c>
      <c r="AF149" s="218"/>
    </row>
    <row r="150" spans="1:32" ht="14.25">
      <c r="A150" s="21"/>
      <c r="B150" s="19"/>
      <c r="C150" s="70" t="s">
        <v>179</v>
      </c>
      <c r="D150" s="1" t="s">
        <v>211</v>
      </c>
      <c r="E150" s="7"/>
      <c r="F150" s="9"/>
      <c r="G150" s="9"/>
      <c r="H150" s="9"/>
      <c r="I150" s="9"/>
      <c r="K150" s="26">
        <v>18751.7</v>
      </c>
      <c r="L150" s="26">
        <v>0</v>
      </c>
      <c r="M150" s="26">
        <v>0</v>
      </c>
      <c r="N150" s="26">
        <v>2993.01</v>
      </c>
      <c r="O150" s="26">
        <v>0</v>
      </c>
      <c r="P150" s="26">
        <v>1498.92</v>
      </c>
      <c r="Q150" s="26">
        <v>0</v>
      </c>
      <c r="R150" s="26">
        <v>0</v>
      </c>
      <c r="S150" s="26">
        <v>0</v>
      </c>
      <c r="T150" s="26">
        <v>45</v>
      </c>
      <c r="U150" s="137">
        <v>0</v>
      </c>
      <c r="V150" s="137">
        <v>0</v>
      </c>
      <c r="W150" s="137">
        <v>0</v>
      </c>
      <c r="X150" s="137">
        <v>0</v>
      </c>
      <c r="Y150" s="26">
        <v>2000</v>
      </c>
      <c r="Z150" s="137">
        <f t="shared" si="36"/>
        <v>2000</v>
      </c>
      <c r="AA150" s="137">
        <v>21670.4</v>
      </c>
      <c r="AB150" s="64">
        <v>0</v>
      </c>
      <c r="AC150" s="26">
        <v>2500</v>
      </c>
      <c r="AE150" s="166">
        <f t="shared" si="38"/>
        <v>2500</v>
      </c>
      <c r="AF150" s="218"/>
    </row>
    <row r="151" spans="1:32" ht="14.25">
      <c r="A151" s="21"/>
      <c r="B151" s="19"/>
      <c r="C151" s="70" t="s">
        <v>134</v>
      </c>
      <c r="D151" s="1" t="s">
        <v>108</v>
      </c>
      <c r="E151" s="7"/>
      <c r="F151" s="9"/>
      <c r="G151" s="9"/>
      <c r="H151" s="9"/>
      <c r="I151" s="9"/>
      <c r="T151" s="26">
        <v>0</v>
      </c>
      <c r="U151" s="137">
        <v>0</v>
      </c>
      <c r="V151" s="137">
        <v>0</v>
      </c>
      <c r="W151" s="137">
        <v>19.99</v>
      </c>
      <c r="X151" s="137">
        <v>648.37</v>
      </c>
      <c r="Y151" s="26">
        <v>500</v>
      </c>
      <c r="Z151" s="137">
        <f t="shared" si="36"/>
        <v>500</v>
      </c>
      <c r="AA151" s="137">
        <v>0</v>
      </c>
      <c r="AB151" s="64">
        <v>1</v>
      </c>
      <c r="AC151" s="26">
        <v>500</v>
      </c>
      <c r="AE151" s="166">
        <f t="shared" si="38"/>
        <v>500</v>
      </c>
      <c r="AF151" s="218"/>
    </row>
    <row r="152" spans="1:32" ht="14.25">
      <c r="A152" s="21"/>
      <c r="B152" s="19"/>
      <c r="C152" s="19" t="s">
        <v>156</v>
      </c>
      <c r="D152" s="1" t="s">
        <v>145</v>
      </c>
      <c r="E152" s="7">
        <v>9744</v>
      </c>
      <c r="F152" s="9">
        <v>9057.38</v>
      </c>
      <c r="G152" s="9">
        <v>10539.03</v>
      </c>
      <c r="H152" s="7">
        <v>10253.55</v>
      </c>
      <c r="I152" s="7">
        <v>12661.64</v>
      </c>
      <c r="J152" s="26">
        <v>8975.87</v>
      </c>
      <c r="K152" s="26">
        <v>9000</v>
      </c>
      <c r="L152" s="26">
        <v>12221.89</v>
      </c>
      <c r="M152" s="26">
        <v>10830.19</v>
      </c>
      <c r="N152" s="26">
        <v>12697.75</v>
      </c>
      <c r="O152" s="26">
        <v>9285.24</v>
      </c>
      <c r="P152" s="26">
        <v>29926.23</v>
      </c>
      <c r="Q152" s="26">
        <v>21463.08</v>
      </c>
      <c r="R152" s="26">
        <v>13088.75</v>
      </c>
      <c r="S152" s="26">
        <v>24255.93</v>
      </c>
      <c r="T152" s="26">
        <v>27452.35</v>
      </c>
      <c r="U152" s="137">
        <v>27114.85</v>
      </c>
      <c r="V152" s="137">
        <v>26669.68</v>
      </c>
      <c r="W152" s="137">
        <v>19852.27</v>
      </c>
      <c r="X152" s="137">
        <v>0</v>
      </c>
      <c r="Y152" s="26">
        <v>10000</v>
      </c>
      <c r="Z152" s="137">
        <f t="shared" si="36"/>
        <v>10000</v>
      </c>
      <c r="AA152" s="137">
        <v>16157.99</v>
      </c>
      <c r="AB152" s="64">
        <f t="shared" si="37"/>
        <v>1.615799</v>
      </c>
      <c r="AC152" s="26">
        <v>10000</v>
      </c>
      <c r="AE152" s="166">
        <f t="shared" si="38"/>
        <v>10000</v>
      </c>
      <c r="AF152" s="218"/>
    </row>
    <row r="153" spans="1:32" ht="14.25">
      <c r="A153" s="21"/>
      <c r="B153" s="19"/>
      <c r="C153" s="19">
        <v>4170</v>
      </c>
      <c r="D153" s="1" t="s">
        <v>147</v>
      </c>
      <c r="E153" s="7">
        <v>278</v>
      </c>
      <c r="F153" s="9">
        <v>323.12</v>
      </c>
      <c r="G153" s="9">
        <v>810.78</v>
      </c>
      <c r="H153" s="7">
        <v>3326.88</v>
      </c>
      <c r="I153" s="7">
        <v>1212.52</v>
      </c>
      <c r="J153" s="26">
        <v>1549.33</v>
      </c>
      <c r="K153" s="26">
        <v>1600</v>
      </c>
      <c r="L153" s="26">
        <v>878.12</v>
      </c>
      <c r="M153" s="26">
        <v>1496.86</v>
      </c>
      <c r="N153" s="26">
        <v>1143.42</v>
      </c>
      <c r="O153" s="26">
        <v>921.63</v>
      </c>
      <c r="P153" s="26">
        <v>999.18</v>
      </c>
      <c r="Q153" s="26">
        <v>687.27</v>
      </c>
      <c r="R153" s="26">
        <v>1157.41</v>
      </c>
      <c r="S153" s="26">
        <v>1246.73</v>
      </c>
      <c r="T153" s="26">
        <v>289.45</v>
      </c>
      <c r="U153" s="137">
        <v>986.77</v>
      </c>
      <c r="V153" s="137">
        <v>845.74</v>
      </c>
      <c r="W153" s="137">
        <v>200</v>
      </c>
      <c r="X153" s="137">
        <v>275</v>
      </c>
      <c r="Y153" s="26">
        <v>500</v>
      </c>
      <c r="Z153" s="137">
        <f t="shared" si="36"/>
        <v>500</v>
      </c>
      <c r="AA153" s="137">
        <v>912.94</v>
      </c>
      <c r="AB153" s="64">
        <v>0</v>
      </c>
      <c r="AC153" s="26">
        <v>500</v>
      </c>
      <c r="AE153" s="166">
        <f t="shared" si="38"/>
        <v>500</v>
      </c>
      <c r="AF153" s="218"/>
    </row>
    <row r="154" spans="1:32" ht="14.25">
      <c r="A154" s="21"/>
      <c r="B154" s="19"/>
      <c r="C154" s="19">
        <v>4090</v>
      </c>
      <c r="D154" s="1" t="s">
        <v>95</v>
      </c>
      <c r="E154" s="7">
        <v>5007</v>
      </c>
      <c r="F154" s="9"/>
      <c r="G154" s="9"/>
      <c r="H154" s="7"/>
      <c r="I154" s="7"/>
      <c r="J154" s="26">
        <v>0</v>
      </c>
      <c r="K154" s="26">
        <v>0</v>
      </c>
      <c r="L154" s="26">
        <v>0</v>
      </c>
      <c r="M154" s="26">
        <v>55.81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137">
        <v>0</v>
      </c>
      <c r="V154" s="137">
        <v>0</v>
      </c>
      <c r="W154" s="137">
        <v>0</v>
      </c>
      <c r="X154" s="137">
        <v>308.1</v>
      </c>
      <c r="Y154" s="26">
        <v>0</v>
      </c>
      <c r="Z154" s="137">
        <f t="shared" si="36"/>
        <v>0</v>
      </c>
      <c r="AA154" s="137">
        <v>194.5</v>
      </c>
      <c r="AB154" s="64">
        <v>0</v>
      </c>
      <c r="AC154" s="26">
        <v>250</v>
      </c>
      <c r="AE154" s="166">
        <f t="shared" si="38"/>
        <v>250</v>
      </c>
      <c r="AF154" s="218"/>
    </row>
    <row r="155" spans="1:32" ht="14.25">
      <c r="A155" s="21"/>
      <c r="B155" s="19"/>
      <c r="C155" s="19" t="s">
        <v>156</v>
      </c>
      <c r="D155" s="1" t="s">
        <v>1361</v>
      </c>
      <c r="E155" s="7"/>
      <c r="F155" s="9"/>
      <c r="G155" s="9"/>
      <c r="H155" s="7"/>
      <c r="I155" s="7"/>
      <c r="V155" s="137">
        <v>0</v>
      </c>
      <c r="W155" s="137">
        <v>0</v>
      </c>
      <c r="X155" s="137">
        <v>1605</v>
      </c>
      <c r="Y155" s="26">
        <v>0</v>
      </c>
      <c r="Z155" s="137">
        <f t="shared" si="36"/>
        <v>0</v>
      </c>
      <c r="AA155" s="137">
        <v>0</v>
      </c>
      <c r="AB155" s="64">
        <v>0</v>
      </c>
      <c r="AC155" s="26">
        <v>0</v>
      </c>
      <c r="AE155" s="166">
        <f t="shared" si="38"/>
        <v>0</v>
      </c>
      <c r="AF155" s="218"/>
    </row>
    <row r="156" spans="1:32" ht="14.25">
      <c r="A156" s="21"/>
      <c r="B156" s="19"/>
      <c r="C156" s="19">
        <v>4210</v>
      </c>
      <c r="D156" s="1" t="s">
        <v>136</v>
      </c>
      <c r="E156" s="7"/>
      <c r="F156" s="9">
        <v>1730.46</v>
      </c>
      <c r="G156" s="9">
        <v>3418.18</v>
      </c>
      <c r="H156" s="7">
        <v>4094.72</v>
      </c>
      <c r="I156" s="7">
        <v>2068.62</v>
      </c>
      <c r="J156" s="26">
        <v>1732.88</v>
      </c>
      <c r="K156" s="26">
        <v>3977.13</v>
      </c>
      <c r="L156" s="26">
        <v>2999.41</v>
      </c>
      <c r="M156" s="26">
        <v>4953.53</v>
      </c>
      <c r="N156" s="26">
        <v>343.23</v>
      </c>
      <c r="O156" s="26">
        <v>445.24</v>
      </c>
      <c r="P156" s="26">
        <v>667.48</v>
      </c>
      <c r="Q156" s="26">
        <v>1603.84</v>
      </c>
      <c r="R156" s="26">
        <v>1152.84</v>
      </c>
      <c r="S156" s="26">
        <v>761.97</v>
      </c>
      <c r="T156" s="26">
        <v>226</v>
      </c>
      <c r="U156" s="137">
        <v>307.85</v>
      </c>
      <c r="V156" s="137">
        <v>815.59</v>
      </c>
      <c r="W156" s="137">
        <v>1422.6</v>
      </c>
      <c r="X156" s="137">
        <v>9496.2</v>
      </c>
      <c r="Y156" s="26">
        <v>1300</v>
      </c>
      <c r="Z156" s="137">
        <f t="shared" si="36"/>
        <v>1300</v>
      </c>
      <c r="AA156" s="137">
        <v>15400.32</v>
      </c>
      <c r="AB156" s="64">
        <f t="shared" si="37"/>
        <v>11.8464</v>
      </c>
      <c r="AC156" s="26">
        <v>5000</v>
      </c>
      <c r="AD156" s="26">
        <v>-2000</v>
      </c>
      <c r="AE156" s="166">
        <f t="shared" si="38"/>
        <v>3000</v>
      </c>
      <c r="AF156" s="218"/>
    </row>
    <row r="157" spans="1:32" ht="14.25">
      <c r="A157" s="21"/>
      <c r="B157" s="19"/>
      <c r="C157" s="19">
        <v>4225</v>
      </c>
      <c r="D157" s="1" t="s">
        <v>151</v>
      </c>
      <c r="E157" s="7"/>
      <c r="F157" s="9">
        <v>503.12</v>
      </c>
      <c r="G157" s="9"/>
      <c r="H157" s="7"/>
      <c r="I157" s="7"/>
      <c r="J157" s="26">
        <v>0</v>
      </c>
      <c r="K157" s="26">
        <v>0</v>
      </c>
      <c r="L157" s="26">
        <v>80.9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14006.68</v>
      </c>
      <c r="T157" s="26">
        <v>1435.92</v>
      </c>
      <c r="U157" s="137">
        <v>582.95</v>
      </c>
      <c r="V157" s="137">
        <v>582.92</v>
      </c>
      <c r="W157" s="137">
        <v>197</v>
      </c>
      <c r="X157" s="137">
        <v>0</v>
      </c>
      <c r="Y157" s="26">
        <v>1200</v>
      </c>
      <c r="Z157" s="137">
        <f t="shared" si="36"/>
        <v>1200</v>
      </c>
      <c r="AA157" s="137">
        <v>1800.53</v>
      </c>
      <c r="AB157" s="64">
        <f t="shared" si="37"/>
        <v>1.5004416666666667</v>
      </c>
      <c r="AC157" s="26">
        <v>3000</v>
      </c>
      <c r="AD157" s="26">
        <v>-1000</v>
      </c>
      <c r="AE157" s="166">
        <f t="shared" si="38"/>
        <v>2000</v>
      </c>
      <c r="AF157" s="218"/>
    </row>
    <row r="158" spans="1:32" ht="14.25">
      <c r="A158" s="21"/>
      <c r="B158" s="19"/>
      <c r="C158" s="19">
        <v>4240</v>
      </c>
      <c r="D158" s="1" t="s">
        <v>137</v>
      </c>
      <c r="E158" s="7">
        <v>7870</v>
      </c>
      <c r="F158" s="9">
        <v>130.19</v>
      </c>
      <c r="G158" s="9">
        <v>7146.78</v>
      </c>
      <c r="H158" s="7">
        <v>9776.9</v>
      </c>
      <c r="I158" s="7">
        <v>9905.13</v>
      </c>
      <c r="J158" s="26">
        <v>7726.2</v>
      </c>
      <c r="K158" s="26">
        <v>9065.4</v>
      </c>
      <c r="L158" s="26">
        <v>7961.62</v>
      </c>
      <c r="M158" s="26">
        <v>8033.23</v>
      </c>
      <c r="N158" s="26">
        <v>8235.48</v>
      </c>
      <c r="O158" s="26">
        <v>6505.72</v>
      </c>
      <c r="P158" s="26">
        <v>8067.3</v>
      </c>
      <c r="Q158" s="26">
        <v>8104.85</v>
      </c>
      <c r="R158" s="26">
        <v>7002.98</v>
      </c>
      <c r="S158" s="26">
        <v>7674.46</v>
      </c>
      <c r="T158" s="26">
        <v>9276.25</v>
      </c>
      <c r="U158" s="137">
        <v>8032.49</v>
      </c>
      <c r="V158" s="137">
        <v>7304.86</v>
      </c>
      <c r="W158" s="137">
        <v>8535.5</v>
      </c>
      <c r="X158" s="137">
        <v>5408.04</v>
      </c>
      <c r="Y158" s="26">
        <v>8250</v>
      </c>
      <c r="Z158" s="137">
        <f t="shared" si="36"/>
        <v>8250</v>
      </c>
      <c r="AA158" s="137">
        <v>744.56</v>
      </c>
      <c r="AB158" s="64">
        <f t="shared" si="37"/>
        <v>0.09024969696969697</v>
      </c>
      <c r="AC158" s="26">
        <v>8500</v>
      </c>
      <c r="AE158" s="166">
        <f t="shared" si="38"/>
        <v>8500</v>
      </c>
      <c r="AF158" s="218"/>
    </row>
    <row r="159" spans="1:32" ht="14.25">
      <c r="A159" s="21"/>
      <c r="B159" s="19"/>
      <c r="C159" s="19">
        <v>4250</v>
      </c>
      <c r="D159" s="1" t="s">
        <v>157</v>
      </c>
      <c r="E159" s="7"/>
      <c r="F159" s="9">
        <v>7520.83</v>
      </c>
      <c r="G159" s="9"/>
      <c r="H159" s="7"/>
      <c r="I159" s="7"/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137">
        <v>0</v>
      </c>
      <c r="V159" s="137">
        <v>0</v>
      </c>
      <c r="W159" s="137">
        <v>0</v>
      </c>
      <c r="X159" s="137">
        <v>1535.71</v>
      </c>
      <c r="Y159" s="26">
        <v>0</v>
      </c>
      <c r="Z159" s="137">
        <f t="shared" si="36"/>
        <v>0</v>
      </c>
      <c r="AA159" s="137">
        <v>3873.82</v>
      </c>
      <c r="AB159" s="64">
        <v>0</v>
      </c>
      <c r="AC159" s="26">
        <v>4000</v>
      </c>
      <c r="AD159" s="26">
        <v>-2000</v>
      </c>
      <c r="AE159" s="166">
        <f t="shared" si="38"/>
        <v>2000</v>
      </c>
      <c r="AF159" s="218"/>
    </row>
    <row r="160" spans="1:32" ht="14.25">
      <c r="A160" s="21"/>
      <c r="B160" s="19"/>
      <c r="C160" s="19">
        <v>4280</v>
      </c>
      <c r="D160" s="1" t="s">
        <v>158</v>
      </c>
      <c r="E160" s="7">
        <v>2095</v>
      </c>
      <c r="F160" s="9">
        <v>2683.99</v>
      </c>
      <c r="G160" s="9">
        <v>2010.28</v>
      </c>
      <c r="H160" s="9">
        <v>4908.91</v>
      </c>
      <c r="I160" s="9">
        <v>4364.6</v>
      </c>
      <c r="J160" s="26">
        <v>5654.59</v>
      </c>
      <c r="K160" s="26">
        <v>6057.75</v>
      </c>
      <c r="L160" s="26">
        <v>6630.39</v>
      </c>
      <c r="M160" s="26">
        <v>7140.93</v>
      </c>
      <c r="N160" s="26">
        <v>5155.18</v>
      </c>
      <c r="O160" s="26">
        <v>5103.46</v>
      </c>
      <c r="P160" s="26">
        <v>6829.36</v>
      </c>
      <c r="Q160" s="26">
        <v>4564.31</v>
      </c>
      <c r="R160" s="26">
        <v>4466.83</v>
      </c>
      <c r="S160" s="26">
        <v>4611.99</v>
      </c>
      <c r="T160" s="26">
        <v>4511.48</v>
      </c>
      <c r="U160" s="137">
        <v>6286.48</v>
      </c>
      <c r="V160" s="137">
        <v>5207.69</v>
      </c>
      <c r="W160" s="137">
        <v>5403.58</v>
      </c>
      <c r="X160" s="137">
        <v>3930.3</v>
      </c>
      <c r="Y160" s="26">
        <v>5000</v>
      </c>
      <c r="Z160" s="137">
        <f t="shared" si="36"/>
        <v>5000</v>
      </c>
      <c r="AA160" s="137">
        <v>9546.88</v>
      </c>
      <c r="AB160" s="64">
        <f t="shared" si="37"/>
        <v>1.9093759999999997</v>
      </c>
      <c r="AC160" s="26">
        <v>5000</v>
      </c>
      <c r="AE160" s="166">
        <f t="shared" si="38"/>
        <v>5000</v>
      </c>
      <c r="AF160" s="218"/>
    </row>
    <row r="161" spans="1:32" ht="14.25">
      <c r="A161" s="21"/>
      <c r="B161" s="19"/>
      <c r="C161" s="19">
        <v>4282.1</v>
      </c>
      <c r="D161" s="1" t="s">
        <v>153</v>
      </c>
      <c r="E161" s="7">
        <v>111308</v>
      </c>
      <c r="F161" s="9">
        <v>109617.16</v>
      </c>
      <c r="G161" s="9">
        <v>123780.09</v>
      </c>
      <c r="H161" s="9">
        <v>137076.4</v>
      </c>
      <c r="I161" s="9">
        <v>109209.47</v>
      </c>
      <c r="J161" s="26">
        <v>106527.09</v>
      </c>
      <c r="K161" s="26">
        <v>111296.07</v>
      </c>
      <c r="L161" s="26">
        <v>121564.75</v>
      </c>
      <c r="M161" s="26">
        <v>123927.08</v>
      </c>
      <c r="N161" s="26">
        <v>122270.98</v>
      </c>
      <c r="O161" s="26">
        <v>105425.83</v>
      </c>
      <c r="P161" s="26">
        <v>130685.89</v>
      </c>
      <c r="Q161" s="26">
        <v>118294.38</v>
      </c>
      <c r="R161" s="26">
        <v>142527.62</v>
      </c>
      <c r="S161" s="26">
        <v>131333.05</v>
      </c>
      <c r="T161" s="26">
        <v>122420.82</v>
      </c>
      <c r="U161" s="137">
        <v>88527.67</v>
      </c>
      <c r="V161" s="137">
        <v>97618.38</v>
      </c>
      <c r="W161" s="137">
        <v>138481.04</v>
      </c>
      <c r="X161" s="137">
        <v>114468.3</v>
      </c>
      <c r="Y161" s="26">
        <v>97000</v>
      </c>
      <c r="Z161" s="137">
        <f t="shared" si="36"/>
        <v>97000</v>
      </c>
      <c r="AA161" s="137">
        <v>81526.78</v>
      </c>
      <c r="AB161" s="64">
        <f t="shared" si="37"/>
        <v>0.840482268041237</v>
      </c>
      <c r="AC161" s="26">
        <v>100000</v>
      </c>
      <c r="AD161" s="26">
        <v>-2000</v>
      </c>
      <c r="AE161" s="166">
        <f t="shared" si="38"/>
        <v>98000</v>
      </c>
      <c r="AF161" s="218"/>
    </row>
    <row r="162" spans="1:32" ht="14.25">
      <c r="A162" s="21"/>
      <c r="B162" s="19"/>
      <c r="C162" s="19">
        <v>4283</v>
      </c>
      <c r="D162" s="1" t="s">
        <v>159</v>
      </c>
      <c r="E162" s="7">
        <v>1041</v>
      </c>
      <c r="F162" s="9">
        <v>700.67</v>
      </c>
      <c r="G162" s="9">
        <v>218.95</v>
      </c>
      <c r="H162" s="7">
        <v>10.05</v>
      </c>
      <c r="I162" s="7"/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137">
        <v>0</v>
      </c>
      <c r="V162" s="137">
        <v>0</v>
      </c>
      <c r="W162" s="137">
        <v>0</v>
      </c>
      <c r="X162" s="137">
        <v>0</v>
      </c>
      <c r="Y162" s="26">
        <v>0</v>
      </c>
      <c r="Z162" s="137">
        <f t="shared" si="36"/>
        <v>0</v>
      </c>
      <c r="AA162" s="137">
        <v>1318.38</v>
      </c>
      <c r="AB162" s="64">
        <v>0</v>
      </c>
      <c r="AC162" s="26">
        <v>1000</v>
      </c>
      <c r="AE162" s="166">
        <f t="shared" si="38"/>
        <v>1000</v>
      </c>
      <c r="AF162" s="218"/>
    </row>
    <row r="163" spans="1:32" ht="14.25">
      <c r="A163" s="21"/>
      <c r="B163" s="19"/>
      <c r="C163" s="19">
        <v>4284</v>
      </c>
      <c r="D163" s="1" t="s">
        <v>160</v>
      </c>
      <c r="E163" s="7">
        <v>1585</v>
      </c>
      <c r="F163" s="9">
        <v>899.54</v>
      </c>
      <c r="G163" s="9">
        <v>3216.05</v>
      </c>
      <c r="H163" s="7">
        <v>1910.26</v>
      </c>
      <c r="I163" s="7">
        <v>3569.5</v>
      </c>
      <c r="J163" s="26">
        <v>3188.43</v>
      </c>
      <c r="K163" s="26">
        <v>4994.86</v>
      </c>
      <c r="L163" s="26">
        <v>3851.76</v>
      </c>
      <c r="M163" s="26">
        <v>2986.57</v>
      </c>
      <c r="N163" s="26">
        <v>2846.14</v>
      </c>
      <c r="O163" s="26">
        <v>2380.04</v>
      </c>
      <c r="P163" s="26">
        <v>3013.29</v>
      </c>
      <c r="Q163" s="26">
        <v>2203.38</v>
      </c>
      <c r="R163" s="26">
        <v>1945.94</v>
      </c>
      <c r="S163" s="26">
        <v>2569.89</v>
      </c>
      <c r="T163" s="26">
        <v>3578.92</v>
      </c>
      <c r="U163" s="137">
        <v>1747.45</v>
      </c>
      <c r="V163" s="137">
        <v>432.06</v>
      </c>
      <c r="W163" s="137">
        <v>0</v>
      </c>
      <c r="X163" s="137">
        <v>1684.52</v>
      </c>
      <c r="Y163" s="26">
        <v>2000</v>
      </c>
      <c r="Z163" s="137">
        <f t="shared" si="36"/>
        <v>2000</v>
      </c>
      <c r="AA163" s="137">
        <v>5379.42</v>
      </c>
      <c r="AB163" s="64">
        <f t="shared" si="37"/>
        <v>2.68971</v>
      </c>
      <c r="AC163" s="26">
        <v>3500</v>
      </c>
      <c r="AD163" s="26">
        <v>-500</v>
      </c>
      <c r="AE163" s="166">
        <f t="shared" si="38"/>
        <v>3000</v>
      </c>
      <c r="AF163" s="218"/>
    </row>
    <row r="164" spans="1:32" ht="14.25">
      <c r="A164" s="21"/>
      <c r="B164" s="19"/>
      <c r="C164" s="19">
        <v>4286</v>
      </c>
      <c r="D164" s="1" t="s">
        <v>161</v>
      </c>
      <c r="E164" s="7">
        <v>6904</v>
      </c>
      <c r="F164" s="9">
        <v>8543.84</v>
      </c>
      <c r="G164" s="9">
        <v>6913.1</v>
      </c>
      <c r="H164" s="7">
        <v>6231.51</v>
      </c>
      <c r="I164" s="7">
        <v>1454.07</v>
      </c>
      <c r="J164" s="26">
        <v>99.42</v>
      </c>
      <c r="K164" s="26">
        <v>492.18</v>
      </c>
      <c r="L164" s="26">
        <v>285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137">
        <v>0</v>
      </c>
      <c r="V164" s="137">
        <v>0</v>
      </c>
      <c r="W164" s="137">
        <v>0</v>
      </c>
      <c r="X164" s="137">
        <v>0</v>
      </c>
      <c r="Y164" s="26">
        <v>250</v>
      </c>
      <c r="Z164" s="137">
        <f t="shared" si="36"/>
        <v>250</v>
      </c>
      <c r="AA164" s="137">
        <v>0</v>
      </c>
      <c r="AB164" s="64">
        <v>0</v>
      </c>
      <c r="AC164" s="26">
        <v>250</v>
      </c>
      <c r="AE164" s="166">
        <f t="shared" si="38"/>
        <v>250</v>
      </c>
      <c r="AF164" s="218"/>
    </row>
    <row r="165" spans="1:32" ht="14.25">
      <c r="A165" s="21"/>
      <c r="B165" s="19"/>
      <c r="C165" s="19" t="s">
        <v>504</v>
      </c>
      <c r="D165" s="1" t="s">
        <v>715</v>
      </c>
      <c r="E165" s="7"/>
      <c r="F165" s="9">
        <v>4278</v>
      </c>
      <c r="G165" s="9">
        <v>6465</v>
      </c>
      <c r="H165" s="7">
        <v>4944</v>
      </c>
      <c r="I165" s="7"/>
      <c r="J165" s="26">
        <v>3793.98</v>
      </c>
      <c r="K165" s="26">
        <v>4387.73</v>
      </c>
      <c r="L165" s="26">
        <v>4338.55</v>
      </c>
      <c r="M165" s="26">
        <v>3967.09</v>
      </c>
      <c r="N165" s="26">
        <v>2869.82</v>
      </c>
      <c r="O165" s="26">
        <v>2688.26</v>
      </c>
      <c r="P165" s="26">
        <v>3748.03</v>
      </c>
      <c r="Q165" s="26">
        <v>3690.64</v>
      </c>
      <c r="R165" s="26">
        <v>4279.58</v>
      </c>
      <c r="S165" s="26">
        <v>4797.37</v>
      </c>
      <c r="T165" s="26">
        <v>4733.98</v>
      </c>
      <c r="U165" s="137">
        <v>4031.52</v>
      </c>
      <c r="V165" s="137">
        <v>3972.15</v>
      </c>
      <c r="W165" s="137">
        <v>4353.26</v>
      </c>
      <c r="X165" s="137">
        <v>3102.57</v>
      </c>
      <c r="Y165" s="26">
        <v>3900</v>
      </c>
      <c r="Z165" s="137">
        <f t="shared" si="36"/>
        <v>3900</v>
      </c>
      <c r="AA165" s="137">
        <v>2582.52</v>
      </c>
      <c r="AB165" s="64">
        <f t="shared" si="37"/>
        <v>0.6621846153846154</v>
      </c>
      <c r="AC165" s="26">
        <v>3300</v>
      </c>
      <c r="AE165" s="166">
        <f t="shared" si="38"/>
        <v>3300</v>
      </c>
      <c r="AF165" s="218"/>
    </row>
    <row r="166" spans="1:32" ht="14.25">
      <c r="A166" s="21"/>
      <c r="B166" s="19"/>
      <c r="C166" s="19" t="s">
        <v>163</v>
      </c>
      <c r="D166" s="1" t="s">
        <v>124</v>
      </c>
      <c r="E166" s="7">
        <v>1072</v>
      </c>
      <c r="F166" s="9"/>
      <c r="G166" s="9">
        <v>152.5</v>
      </c>
      <c r="H166" s="7">
        <v>105</v>
      </c>
      <c r="I166" s="7">
        <v>75</v>
      </c>
      <c r="J166" s="26">
        <v>155</v>
      </c>
      <c r="K166" s="26">
        <v>992.55</v>
      </c>
      <c r="L166" s="26">
        <v>155</v>
      </c>
      <c r="M166" s="26">
        <v>115</v>
      </c>
      <c r="N166" s="26">
        <v>75</v>
      </c>
      <c r="O166" s="26">
        <v>254.98</v>
      </c>
      <c r="P166" s="26">
        <v>75</v>
      </c>
      <c r="Q166" s="26">
        <v>75</v>
      </c>
      <c r="R166" s="26">
        <v>150</v>
      </c>
      <c r="S166" s="26">
        <v>75</v>
      </c>
      <c r="T166" s="26">
        <v>75</v>
      </c>
      <c r="U166" s="137">
        <v>75</v>
      </c>
      <c r="V166" s="137">
        <v>75</v>
      </c>
      <c r="W166" s="137">
        <v>75</v>
      </c>
      <c r="X166" s="137">
        <v>0</v>
      </c>
      <c r="Y166" s="26">
        <v>250</v>
      </c>
      <c r="Z166" s="137">
        <f t="shared" si="36"/>
        <v>250</v>
      </c>
      <c r="AA166" s="137">
        <v>0</v>
      </c>
      <c r="AB166" s="64">
        <f t="shared" si="37"/>
        <v>0</v>
      </c>
      <c r="AC166" s="26">
        <v>500</v>
      </c>
      <c r="AE166" s="166">
        <f t="shared" si="38"/>
        <v>500</v>
      </c>
      <c r="AF166" s="218"/>
    </row>
    <row r="167" spans="1:32" ht="14.25">
      <c r="A167" s="21"/>
      <c r="B167" s="19"/>
      <c r="C167" s="19" t="s">
        <v>164</v>
      </c>
      <c r="D167" s="1" t="s">
        <v>96</v>
      </c>
      <c r="E167" s="7"/>
      <c r="F167" s="9">
        <v>180</v>
      </c>
      <c r="G167" s="9"/>
      <c r="H167" s="7"/>
      <c r="I167" s="7"/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137">
        <v>0</v>
      </c>
      <c r="V167" s="137">
        <v>0</v>
      </c>
      <c r="W167" s="137">
        <v>0</v>
      </c>
      <c r="X167" s="137">
        <v>0</v>
      </c>
      <c r="Y167" s="26">
        <v>200</v>
      </c>
      <c r="Z167" s="137">
        <f t="shared" si="36"/>
        <v>200</v>
      </c>
      <c r="AA167" s="137">
        <v>0</v>
      </c>
      <c r="AB167" s="64">
        <v>0</v>
      </c>
      <c r="AC167" s="26">
        <v>200</v>
      </c>
      <c r="AE167" s="166">
        <f t="shared" si="38"/>
        <v>200</v>
      </c>
      <c r="AF167" s="218"/>
    </row>
    <row r="168" spans="1:32" ht="14.25">
      <c r="A168" s="21"/>
      <c r="B168" s="19"/>
      <c r="C168" s="21">
        <v>8310</v>
      </c>
      <c r="D168" s="1" t="s">
        <v>853</v>
      </c>
      <c r="E168" s="7">
        <v>3002</v>
      </c>
      <c r="F168" s="9">
        <v>12388.3</v>
      </c>
      <c r="G168" s="9">
        <v>14320.52</v>
      </c>
      <c r="H168" s="7"/>
      <c r="I168" s="7">
        <v>19777.26</v>
      </c>
      <c r="J168" s="26">
        <v>19822.25</v>
      </c>
      <c r="K168" s="26">
        <v>13633.74</v>
      </c>
      <c r="L168" s="26">
        <v>12822.32</v>
      </c>
      <c r="M168" s="26">
        <v>23425.72</v>
      </c>
      <c r="N168" s="26">
        <v>28630.47</v>
      </c>
      <c r="O168" s="26">
        <v>35109.69</v>
      </c>
      <c r="P168" s="26">
        <v>35890.89</v>
      </c>
      <c r="Q168" s="26">
        <v>38593.25</v>
      </c>
      <c r="R168" s="26">
        <v>36487.7</v>
      </c>
      <c r="S168" s="26">
        <v>23275.88</v>
      </c>
      <c r="T168" s="26">
        <v>23212.55</v>
      </c>
      <c r="U168" s="137">
        <v>15525.48</v>
      </c>
      <c r="V168" s="137">
        <v>16011.57</v>
      </c>
      <c r="W168" s="137">
        <v>15093.58</v>
      </c>
      <c r="X168" s="137">
        <v>13649.94</v>
      </c>
      <c r="Y168" s="26">
        <v>13300</v>
      </c>
      <c r="Z168" s="137">
        <f t="shared" si="36"/>
        <v>13300</v>
      </c>
      <c r="AA168" s="137">
        <v>13079.34</v>
      </c>
      <c r="AB168" s="64">
        <f t="shared" si="37"/>
        <v>0.983409022556391</v>
      </c>
      <c r="AC168" s="26">
        <v>15500</v>
      </c>
      <c r="AE168" s="166">
        <f t="shared" si="38"/>
        <v>15500</v>
      </c>
      <c r="AF168" s="218"/>
    </row>
    <row r="169" spans="1:32" ht="14.25">
      <c r="A169" s="21"/>
      <c r="B169" s="19"/>
      <c r="C169" s="21">
        <v>8330</v>
      </c>
      <c r="D169" s="1" t="s">
        <v>100</v>
      </c>
      <c r="E169" s="7">
        <v>13476</v>
      </c>
      <c r="F169" s="9">
        <v>14849.69</v>
      </c>
      <c r="G169" s="9">
        <v>11311.14</v>
      </c>
      <c r="H169" s="7">
        <v>11971.62</v>
      </c>
      <c r="I169" s="7">
        <v>12274.39</v>
      </c>
      <c r="J169" s="26">
        <v>11604.59</v>
      </c>
      <c r="K169" s="26">
        <v>12782.3</v>
      </c>
      <c r="L169" s="26">
        <v>13161.49</v>
      </c>
      <c r="M169" s="26">
        <v>12802.67</v>
      </c>
      <c r="N169" s="26">
        <v>10325.73</v>
      </c>
      <c r="O169" s="26">
        <v>10633.89</v>
      </c>
      <c r="P169" s="26">
        <v>10911.52</v>
      </c>
      <c r="Q169" s="26">
        <v>10950.26</v>
      </c>
      <c r="R169" s="26">
        <v>10971.66</v>
      </c>
      <c r="S169" s="26">
        <v>11740.04</v>
      </c>
      <c r="T169" s="26">
        <v>8336.34</v>
      </c>
      <c r="U169" s="137">
        <v>9057.75</v>
      </c>
      <c r="V169" s="137">
        <v>8544.18</v>
      </c>
      <c r="W169" s="137">
        <v>8140.3</v>
      </c>
      <c r="X169" s="137">
        <v>7400.84</v>
      </c>
      <c r="Y169" s="26">
        <v>9225</v>
      </c>
      <c r="Z169" s="137">
        <f t="shared" si="36"/>
        <v>9225</v>
      </c>
      <c r="AA169" s="137">
        <v>5931.13</v>
      </c>
      <c r="AB169" s="64">
        <f t="shared" si="37"/>
        <v>0.6429409214092141</v>
      </c>
      <c r="AC169" s="26">
        <v>9600</v>
      </c>
      <c r="AE169" s="166">
        <f t="shared" si="38"/>
        <v>9600</v>
      </c>
      <c r="AF169" s="218"/>
    </row>
    <row r="170" spans="1:32" ht="14.25">
      <c r="A170" s="21"/>
      <c r="B170" s="19"/>
      <c r="C170" s="19" t="s">
        <v>498</v>
      </c>
      <c r="D170" s="1" t="s">
        <v>852</v>
      </c>
      <c r="E170" s="7">
        <v>8908</v>
      </c>
      <c r="F170" s="9">
        <v>12199.01</v>
      </c>
      <c r="G170" s="9">
        <v>10398.38</v>
      </c>
      <c r="H170" s="7"/>
      <c r="I170" s="7">
        <v>7122.63</v>
      </c>
      <c r="J170" s="26">
        <v>17083.79</v>
      </c>
      <c r="K170" s="26">
        <v>6291.6</v>
      </c>
      <c r="L170" s="26">
        <v>2655.84</v>
      </c>
      <c r="M170" s="26">
        <v>10330.89</v>
      </c>
      <c r="N170" s="26">
        <v>9650</v>
      </c>
      <c r="O170" s="26">
        <v>8739</v>
      </c>
      <c r="P170" s="26">
        <v>7943.61</v>
      </c>
      <c r="Q170" s="26">
        <v>8810.17</v>
      </c>
      <c r="R170" s="26">
        <v>8098.69</v>
      </c>
      <c r="S170" s="26">
        <v>5880.62</v>
      </c>
      <c r="T170" s="26">
        <v>8274.4</v>
      </c>
      <c r="U170" s="137">
        <v>5328.93</v>
      </c>
      <c r="V170" s="137">
        <v>2870.93</v>
      </c>
      <c r="W170" s="137">
        <v>3813.76</v>
      </c>
      <c r="X170" s="137">
        <v>2859.99</v>
      </c>
      <c r="Y170" s="26">
        <v>2200</v>
      </c>
      <c r="Z170" s="137">
        <f t="shared" si="36"/>
        <v>2200</v>
      </c>
      <c r="AA170" s="137">
        <v>1837.41</v>
      </c>
      <c r="AB170" s="64">
        <f t="shared" si="37"/>
        <v>0.8351863636363637</v>
      </c>
      <c r="AC170" s="26">
        <v>2100</v>
      </c>
      <c r="AE170" s="166">
        <f t="shared" si="38"/>
        <v>2100</v>
      </c>
      <c r="AF170" s="218"/>
    </row>
    <row r="171" spans="1:32" ht="14.25">
      <c r="A171" s="21"/>
      <c r="B171" s="19"/>
      <c r="C171" s="19" t="s">
        <v>101</v>
      </c>
      <c r="D171" s="1" t="s">
        <v>710</v>
      </c>
      <c r="E171" s="7">
        <v>90</v>
      </c>
      <c r="F171" s="9">
        <v>118.2</v>
      </c>
      <c r="G171" s="9">
        <v>96.25</v>
      </c>
      <c r="H171" s="9"/>
      <c r="I171" s="9">
        <v>12.8</v>
      </c>
      <c r="J171" s="26">
        <v>30.4</v>
      </c>
      <c r="K171" s="26">
        <v>171.98</v>
      </c>
      <c r="L171" s="26">
        <v>237.92</v>
      </c>
      <c r="M171" s="26">
        <v>219.02</v>
      </c>
      <c r="N171" s="26">
        <v>181.74</v>
      </c>
      <c r="O171" s="26">
        <v>181.74</v>
      </c>
      <c r="P171" s="26">
        <v>181.74</v>
      </c>
      <c r="Q171" s="26">
        <v>181.74</v>
      </c>
      <c r="R171" s="26">
        <v>181.74</v>
      </c>
      <c r="S171" s="26">
        <v>188.73</v>
      </c>
      <c r="T171" s="26">
        <v>132.81</v>
      </c>
      <c r="U171" s="137">
        <v>119.2</v>
      </c>
      <c r="V171" s="137">
        <v>116.71</v>
      </c>
      <c r="W171" s="137">
        <v>121.16</v>
      </c>
      <c r="X171" s="137">
        <v>106.94</v>
      </c>
      <c r="Y171" s="26">
        <v>125</v>
      </c>
      <c r="Z171" s="137">
        <f t="shared" si="36"/>
        <v>125</v>
      </c>
      <c r="AA171" s="137">
        <v>83.88</v>
      </c>
      <c r="AB171" s="64">
        <f t="shared" si="37"/>
        <v>0.67104</v>
      </c>
      <c r="AC171" s="26">
        <v>125</v>
      </c>
      <c r="AE171" s="166">
        <f t="shared" si="38"/>
        <v>125</v>
      </c>
      <c r="AF171" s="218"/>
    </row>
    <row r="172" spans="1:32" ht="14.25">
      <c r="A172" s="21"/>
      <c r="B172" s="19"/>
      <c r="C172" s="19" t="s">
        <v>1362</v>
      </c>
      <c r="D172" s="1" t="s">
        <v>1371</v>
      </c>
      <c r="E172" s="7">
        <v>31612</v>
      </c>
      <c r="F172" s="9">
        <v>48701.36</v>
      </c>
      <c r="G172" s="9">
        <v>38891.32</v>
      </c>
      <c r="H172" s="7">
        <v>39796.28</v>
      </c>
      <c r="I172" s="7">
        <v>44777.56</v>
      </c>
      <c r="J172" s="26">
        <v>43590.63</v>
      </c>
      <c r="K172" s="26">
        <v>46686.63</v>
      </c>
      <c r="L172" s="26">
        <v>39778.23</v>
      </c>
      <c r="M172" s="26">
        <v>44316.24</v>
      </c>
      <c r="N172" s="26">
        <v>32031.26</v>
      </c>
      <c r="O172" s="26">
        <v>39257.92</v>
      </c>
      <c r="P172" s="26">
        <v>26095.91</v>
      </c>
      <c r="Q172" s="26">
        <v>38824.68</v>
      </c>
      <c r="R172" s="26">
        <v>61393.29</v>
      </c>
      <c r="S172" s="26">
        <v>53203.92</v>
      </c>
      <c r="T172" s="26">
        <v>42883.49</v>
      </c>
      <c r="U172" s="137">
        <v>35385.83</v>
      </c>
      <c r="V172" s="137">
        <v>0</v>
      </c>
      <c r="W172" s="137">
        <v>0</v>
      </c>
      <c r="X172" s="137">
        <v>0</v>
      </c>
      <c r="Y172" s="26">
        <v>0</v>
      </c>
      <c r="Z172" s="137">
        <f t="shared" si="36"/>
        <v>0</v>
      </c>
      <c r="AA172" s="137">
        <v>0</v>
      </c>
      <c r="AB172" s="64">
        <v>0</v>
      </c>
      <c r="AC172" s="26">
        <v>0</v>
      </c>
      <c r="AE172" s="166">
        <f t="shared" si="38"/>
        <v>0</v>
      </c>
      <c r="AF172" s="218"/>
    </row>
    <row r="173" spans="1:32" ht="14.25">
      <c r="A173" s="21"/>
      <c r="B173" s="19"/>
      <c r="C173" s="19" t="s">
        <v>102</v>
      </c>
      <c r="D173" s="1" t="s">
        <v>687</v>
      </c>
      <c r="E173" s="7">
        <v>31612</v>
      </c>
      <c r="F173" s="9">
        <v>48701.36</v>
      </c>
      <c r="G173" s="9">
        <v>38891.32</v>
      </c>
      <c r="H173" s="7">
        <v>39796.28</v>
      </c>
      <c r="I173" s="7">
        <v>44777.56</v>
      </c>
      <c r="J173" s="26">
        <v>43590.63</v>
      </c>
      <c r="K173" s="26">
        <v>46686.63</v>
      </c>
      <c r="L173" s="26">
        <v>39778.23</v>
      </c>
      <c r="M173" s="26">
        <v>44316.24</v>
      </c>
      <c r="N173" s="26">
        <v>32031.26</v>
      </c>
      <c r="O173" s="26">
        <v>39257.92</v>
      </c>
      <c r="P173" s="26">
        <v>26095.91</v>
      </c>
      <c r="Q173" s="26">
        <v>38824.68</v>
      </c>
      <c r="R173" s="26">
        <v>61393.29</v>
      </c>
      <c r="S173" s="26">
        <v>53203.92</v>
      </c>
      <c r="T173" s="26">
        <v>42883.49</v>
      </c>
      <c r="U173" s="137">
        <v>35385.83</v>
      </c>
      <c r="V173" s="137">
        <v>31681.39</v>
      </c>
      <c r="W173" s="137">
        <v>45573.59</v>
      </c>
      <c r="X173" s="137">
        <v>57558.39</v>
      </c>
      <c r="Y173" s="26">
        <v>53900</v>
      </c>
      <c r="Z173" s="137">
        <f t="shared" si="36"/>
        <v>53900</v>
      </c>
      <c r="AA173" s="137">
        <v>37453.6</v>
      </c>
      <c r="AB173" s="64">
        <f t="shared" si="37"/>
        <v>0.6948719851576994</v>
      </c>
      <c r="AC173" s="26">
        <v>52500</v>
      </c>
      <c r="AE173" s="166">
        <f t="shared" si="38"/>
        <v>52500</v>
      </c>
      <c r="AF173" s="218"/>
    </row>
    <row r="174" spans="1:32" ht="14.25">
      <c r="A174" s="21"/>
      <c r="B174" s="19"/>
      <c r="C174" s="19" t="s">
        <v>686</v>
      </c>
      <c r="D174" s="1" t="s">
        <v>688</v>
      </c>
      <c r="E174" s="7"/>
      <c r="F174" s="9"/>
      <c r="G174" s="9"/>
      <c r="H174" s="7"/>
      <c r="I174" s="7"/>
      <c r="Q174" s="26">
        <v>17835.94</v>
      </c>
      <c r="R174" s="26">
        <v>20372.31</v>
      </c>
      <c r="S174" s="26">
        <v>23015.15</v>
      </c>
      <c r="T174" s="26">
        <v>31996.39</v>
      </c>
      <c r="U174" s="137">
        <v>26453.85</v>
      </c>
      <c r="V174" s="137">
        <v>55738.11</v>
      </c>
      <c r="W174" s="137">
        <v>38909.53</v>
      </c>
      <c r="X174" s="137">
        <v>44295.3</v>
      </c>
      <c r="Y174" s="26">
        <v>43300</v>
      </c>
      <c r="Z174" s="137">
        <f t="shared" si="36"/>
        <v>43300</v>
      </c>
      <c r="AA174" s="137">
        <v>28786.39</v>
      </c>
      <c r="AB174" s="64">
        <f t="shared" si="37"/>
        <v>0.6648127020785219</v>
      </c>
      <c r="AC174" s="26">
        <v>48100</v>
      </c>
      <c r="AD174" s="26">
        <v>-400</v>
      </c>
      <c r="AE174" s="166">
        <f t="shared" si="38"/>
        <v>47700</v>
      </c>
      <c r="AF174" s="218"/>
    </row>
    <row r="175" spans="1:32" ht="15" thickBot="1">
      <c r="A175" s="31"/>
      <c r="B175" s="32"/>
      <c r="C175" s="78" t="s">
        <v>1180</v>
      </c>
      <c r="D175" s="38" t="s">
        <v>103</v>
      </c>
      <c r="E175" s="34"/>
      <c r="F175" s="35"/>
      <c r="G175" s="35"/>
      <c r="H175" s="34"/>
      <c r="I175" s="34"/>
      <c r="J175" s="36"/>
      <c r="K175" s="36"/>
      <c r="L175" s="36"/>
      <c r="M175" s="36"/>
      <c r="N175" s="36"/>
      <c r="O175" s="36"/>
      <c r="P175" s="36"/>
      <c r="Q175" s="36">
        <v>28</v>
      </c>
      <c r="R175" s="36">
        <v>0</v>
      </c>
      <c r="S175" s="36">
        <v>40</v>
      </c>
      <c r="T175" s="36">
        <v>0</v>
      </c>
      <c r="U175" s="138">
        <v>0</v>
      </c>
      <c r="V175" s="138">
        <v>68</v>
      </c>
      <c r="W175" s="138">
        <v>68</v>
      </c>
      <c r="X175" s="138">
        <v>68</v>
      </c>
      <c r="Y175" s="36">
        <v>100</v>
      </c>
      <c r="Z175" s="138">
        <f t="shared" si="36"/>
        <v>100</v>
      </c>
      <c r="AA175" s="138">
        <v>0</v>
      </c>
      <c r="AB175" s="65">
        <v>0</v>
      </c>
      <c r="AC175" s="36">
        <v>0</v>
      </c>
      <c r="AD175" s="36"/>
      <c r="AE175" s="36">
        <f>SUM(AC175:AD175)</f>
        <v>0</v>
      </c>
      <c r="AF175" s="218"/>
    </row>
    <row r="176" spans="1:32" ht="14.25">
      <c r="A176" s="21" t="s">
        <v>4</v>
      </c>
      <c r="B176" s="19">
        <v>1640</v>
      </c>
      <c r="C176" s="19"/>
      <c r="D176" s="1" t="s">
        <v>513</v>
      </c>
      <c r="E176" s="9">
        <f aca="true" t="shared" si="39" ref="E176:R176">SUM(E148:E173)</f>
        <v>411610</v>
      </c>
      <c r="F176" s="9">
        <f t="shared" si="39"/>
        <v>477344.73</v>
      </c>
      <c r="G176" s="9">
        <f t="shared" si="39"/>
        <v>425962.43000000005</v>
      </c>
      <c r="H176" s="9">
        <f t="shared" si="39"/>
        <v>430694.16000000003</v>
      </c>
      <c r="I176" s="9">
        <f t="shared" si="39"/>
        <v>433712.33999999997</v>
      </c>
      <c r="J176" s="9">
        <f t="shared" si="39"/>
        <v>439312.99</v>
      </c>
      <c r="K176" s="9">
        <f t="shared" si="39"/>
        <v>472152.89999999997</v>
      </c>
      <c r="L176" s="9">
        <f t="shared" si="39"/>
        <v>450595.43</v>
      </c>
      <c r="M176" s="9">
        <f t="shared" si="39"/>
        <v>477582.0200000001</v>
      </c>
      <c r="N176" s="9">
        <f t="shared" si="39"/>
        <v>413895.04000000004</v>
      </c>
      <c r="O176" s="9">
        <f t="shared" si="39"/>
        <v>412753.49999999994</v>
      </c>
      <c r="P176" s="9">
        <f t="shared" si="39"/>
        <v>443456.61</v>
      </c>
      <c r="Q176" s="9">
        <f t="shared" si="39"/>
        <v>443683.1099999999</v>
      </c>
      <c r="R176" s="9">
        <f t="shared" si="39"/>
        <v>506651.89999999997</v>
      </c>
      <c r="S176" s="9">
        <v>471461.68</v>
      </c>
      <c r="T176" s="9">
        <f aca="true" t="shared" si="40" ref="T176:Y176">SUM(T148:T175)</f>
        <v>447903.49000000005</v>
      </c>
      <c r="U176" s="9">
        <f t="shared" si="40"/>
        <v>393228.03</v>
      </c>
      <c r="V176" s="9">
        <f t="shared" si="40"/>
        <v>376461.42</v>
      </c>
      <c r="W176" s="9">
        <f t="shared" si="40"/>
        <v>403846.7200000001</v>
      </c>
      <c r="X176" s="9">
        <f t="shared" si="40"/>
        <v>382139.75999999995</v>
      </c>
      <c r="Y176" s="9">
        <f t="shared" si="40"/>
        <v>374900</v>
      </c>
      <c r="Z176" s="9">
        <f>SUM(Z148:Z175)</f>
        <v>374900</v>
      </c>
      <c r="AA176" s="9">
        <f>SUM(AA148:AA175)</f>
        <v>331409.11</v>
      </c>
      <c r="AB176" s="64">
        <f>SUM(AA176/Z176)</f>
        <v>0.8839933582288609</v>
      </c>
      <c r="AC176" s="9">
        <f>SUM(AC148:AC175)</f>
        <v>400725</v>
      </c>
      <c r="AD176" s="9">
        <f>SUM(AD148:AD175)</f>
        <v>-7900</v>
      </c>
      <c r="AE176" s="26">
        <f>SUM(AC176+AD176)</f>
        <v>392825</v>
      </c>
      <c r="AF176" s="218"/>
    </row>
    <row r="177" spans="1:32" ht="14.25">
      <c r="A177" s="21"/>
      <c r="B177" s="19"/>
      <c r="C177" s="19"/>
      <c r="E177" s="9"/>
      <c r="F177" s="9"/>
      <c r="G177" s="9"/>
      <c r="H177" s="9"/>
      <c r="I177" s="9"/>
      <c r="AF177" s="218"/>
    </row>
    <row r="178" spans="1:32" ht="14.25">
      <c r="A178" s="21" t="s">
        <v>4</v>
      </c>
      <c r="B178" s="19" t="s">
        <v>642</v>
      </c>
      <c r="C178" s="19"/>
      <c r="D178" s="18" t="s">
        <v>643</v>
      </c>
      <c r="E178" s="9"/>
      <c r="F178" s="9"/>
      <c r="G178" s="9"/>
      <c r="H178" s="9"/>
      <c r="I178" s="9"/>
      <c r="AF178" s="218"/>
    </row>
    <row r="179" spans="1:32" ht="14.25">
      <c r="A179" s="21" t="s">
        <v>4</v>
      </c>
      <c r="B179" s="19" t="s">
        <v>642</v>
      </c>
      <c r="C179" s="19" t="s">
        <v>134</v>
      </c>
      <c r="D179" s="1" t="s">
        <v>108</v>
      </c>
      <c r="E179" s="9">
        <v>35300</v>
      </c>
      <c r="F179" s="9">
        <v>23985.11</v>
      </c>
      <c r="G179" s="9">
        <v>21810.16</v>
      </c>
      <c r="H179" s="9">
        <v>21036.91</v>
      </c>
      <c r="I179" s="9">
        <v>17268.95</v>
      </c>
      <c r="J179" s="26">
        <v>31557.81</v>
      </c>
      <c r="K179" s="26">
        <v>24633.24</v>
      </c>
      <c r="L179" s="26">
        <v>20881.03</v>
      </c>
      <c r="M179" s="26">
        <v>24313.98</v>
      </c>
      <c r="N179" s="26">
        <v>17355.81</v>
      </c>
      <c r="O179" s="26">
        <v>20977.11</v>
      </c>
      <c r="P179" s="26">
        <v>17286.16</v>
      </c>
      <c r="Q179" s="26">
        <v>16363.67</v>
      </c>
      <c r="R179" s="26">
        <v>11690.48</v>
      </c>
      <c r="S179" s="26">
        <v>15655.97</v>
      </c>
      <c r="T179" s="26">
        <v>12757.03</v>
      </c>
      <c r="U179" s="137">
        <v>14113.83</v>
      </c>
      <c r="V179" s="137">
        <v>15532.26</v>
      </c>
      <c r="W179" s="137">
        <v>10810.72</v>
      </c>
      <c r="X179" s="137">
        <v>11184.35</v>
      </c>
      <c r="Y179" s="137">
        <v>15000</v>
      </c>
      <c r="Z179" s="137">
        <f>Y179</f>
        <v>15000</v>
      </c>
      <c r="AA179" s="137">
        <v>14900.27</v>
      </c>
      <c r="AB179" s="64">
        <f>SUM(AA179/Z179)</f>
        <v>0.9933513333333334</v>
      </c>
      <c r="AC179" s="26">
        <v>16000</v>
      </c>
      <c r="AE179" s="26">
        <f>SUM(AC179:AD179)</f>
        <v>16000</v>
      </c>
      <c r="AF179" s="218"/>
    </row>
    <row r="180" spans="1:32" ht="14.25">
      <c r="A180" s="21"/>
      <c r="B180" s="19"/>
      <c r="C180" s="19"/>
      <c r="E180" s="9"/>
      <c r="F180" s="9"/>
      <c r="G180" s="9"/>
      <c r="H180" s="9"/>
      <c r="I180" s="9"/>
      <c r="AF180" s="218"/>
    </row>
    <row r="181" spans="1:32" ht="14.25">
      <c r="A181" s="21" t="s">
        <v>4</v>
      </c>
      <c r="B181" s="19" t="s">
        <v>644</v>
      </c>
      <c r="C181" s="19"/>
      <c r="D181" s="18" t="s">
        <v>645</v>
      </c>
      <c r="E181" s="9"/>
      <c r="F181" s="9"/>
      <c r="G181" s="9"/>
      <c r="H181" s="9"/>
      <c r="I181" s="9"/>
      <c r="AF181" s="218"/>
    </row>
    <row r="182" spans="1:32" ht="14.25">
      <c r="A182" s="21"/>
      <c r="B182" s="19"/>
      <c r="C182" s="19" t="s">
        <v>512</v>
      </c>
      <c r="D182" s="1" t="s">
        <v>648</v>
      </c>
      <c r="E182" s="9">
        <v>1212</v>
      </c>
      <c r="F182" s="9">
        <v>918.17</v>
      </c>
      <c r="G182" s="9">
        <v>930.26</v>
      </c>
      <c r="H182" s="9">
        <v>10846.95</v>
      </c>
      <c r="I182" s="9">
        <v>10926.87</v>
      </c>
      <c r="J182" s="26">
        <v>10961.87</v>
      </c>
      <c r="K182" s="26">
        <v>11695.45</v>
      </c>
      <c r="L182" s="26">
        <v>9451</v>
      </c>
      <c r="M182" s="26">
        <v>13296.74</v>
      </c>
      <c r="N182" s="26">
        <v>14935.8</v>
      </c>
      <c r="O182" s="26">
        <v>12144.48</v>
      </c>
      <c r="P182" s="26">
        <v>12013.33</v>
      </c>
      <c r="Q182" s="26">
        <v>15421.6</v>
      </c>
      <c r="R182" s="26">
        <v>18755.06</v>
      </c>
      <c r="S182" s="26">
        <v>21510.62</v>
      </c>
      <c r="T182" s="26">
        <v>19247.7</v>
      </c>
      <c r="U182" s="137">
        <v>20006.08</v>
      </c>
      <c r="V182" s="137">
        <v>15948.85</v>
      </c>
      <c r="W182" s="137">
        <v>14099.5</v>
      </c>
      <c r="X182" s="137">
        <v>20154.94</v>
      </c>
      <c r="Y182" s="137">
        <v>16000</v>
      </c>
      <c r="Z182" s="137">
        <f>Y182</f>
        <v>16000</v>
      </c>
      <c r="AA182" s="137">
        <v>13691.43</v>
      </c>
      <c r="AB182" s="64">
        <f aca="true" t="shared" si="41" ref="AB182:AB187">SUM(AA182/Z182)</f>
        <v>0.855714375</v>
      </c>
      <c r="AC182" s="26">
        <v>16500</v>
      </c>
      <c r="AE182" s="26">
        <f>SUM(AC182:AD182)</f>
        <v>16500</v>
      </c>
      <c r="AF182" s="218"/>
    </row>
    <row r="183" spans="1:32" ht="14.25">
      <c r="A183" s="21"/>
      <c r="B183" s="19"/>
      <c r="C183" s="19" t="s">
        <v>116</v>
      </c>
      <c r="D183" s="1" t="s">
        <v>109</v>
      </c>
      <c r="E183" s="9">
        <v>21763</v>
      </c>
      <c r="F183" s="9">
        <v>3951.25</v>
      </c>
      <c r="G183" s="9">
        <v>4060.08</v>
      </c>
      <c r="H183" s="9">
        <v>12264.99</v>
      </c>
      <c r="I183" s="9">
        <v>14093.3</v>
      </c>
      <c r="J183" s="26">
        <v>22687.39</v>
      </c>
      <c r="K183" s="26">
        <v>19330.43</v>
      </c>
      <c r="L183" s="26">
        <v>16378.33</v>
      </c>
      <c r="M183" s="26">
        <v>16085.62</v>
      </c>
      <c r="N183" s="26">
        <v>15372.61</v>
      </c>
      <c r="O183" s="26">
        <v>14602.61</v>
      </c>
      <c r="P183" s="26">
        <v>21394.14</v>
      </c>
      <c r="Q183" s="26">
        <v>14161.95</v>
      </c>
      <c r="R183" s="26">
        <v>18628.35</v>
      </c>
      <c r="S183" s="26">
        <v>15559.72</v>
      </c>
      <c r="T183" s="26">
        <v>16268.55</v>
      </c>
      <c r="U183" s="137">
        <v>15876.25</v>
      </c>
      <c r="V183" s="137">
        <v>13451.47</v>
      </c>
      <c r="W183" s="137">
        <v>16434.19</v>
      </c>
      <c r="X183" s="137">
        <v>21510.91</v>
      </c>
      <c r="Y183" s="137">
        <v>15500</v>
      </c>
      <c r="Z183" s="137">
        <f>Y183</f>
        <v>15500</v>
      </c>
      <c r="AA183" s="137">
        <v>6792.77</v>
      </c>
      <c r="AB183" s="64">
        <f t="shared" si="41"/>
        <v>0.43824322580645164</v>
      </c>
      <c r="AC183" s="26">
        <v>15000</v>
      </c>
      <c r="AE183" s="26">
        <f>SUM(AC183:AD183)</f>
        <v>15000</v>
      </c>
      <c r="AF183" s="218"/>
    </row>
    <row r="184" spans="1:32" ht="14.25">
      <c r="A184" s="21"/>
      <c r="B184" s="19"/>
      <c r="C184" s="19" t="s">
        <v>378</v>
      </c>
      <c r="D184" s="1" t="s">
        <v>873</v>
      </c>
      <c r="E184" s="9">
        <v>7336</v>
      </c>
      <c r="F184" s="9">
        <v>1073.64</v>
      </c>
      <c r="G184" s="9">
        <v>673.79</v>
      </c>
      <c r="H184" s="9">
        <v>445.86</v>
      </c>
      <c r="I184" s="9">
        <v>917.83</v>
      </c>
      <c r="J184" s="26">
        <v>622.18</v>
      </c>
      <c r="K184" s="26">
        <v>444.22</v>
      </c>
      <c r="L184" s="26">
        <v>510.47</v>
      </c>
      <c r="M184" s="26">
        <v>172.11</v>
      </c>
      <c r="N184" s="26">
        <v>117.09</v>
      </c>
      <c r="O184" s="26">
        <v>288.88</v>
      </c>
      <c r="P184" s="26">
        <v>0</v>
      </c>
      <c r="Q184" s="26">
        <v>31.2</v>
      </c>
      <c r="R184" s="26">
        <v>0</v>
      </c>
      <c r="S184" s="26">
        <v>0</v>
      </c>
      <c r="T184" s="26">
        <v>61.6</v>
      </c>
      <c r="U184" s="137">
        <v>10.79</v>
      </c>
      <c r="V184" s="137">
        <v>22.41</v>
      </c>
      <c r="W184" s="137">
        <v>0</v>
      </c>
      <c r="X184" s="137">
        <v>148.57</v>
      </c>
      <c r="Y184" s="137">
        <v>300</v>
      </c>
      <c r="Z184" s="137">
        <f>Y184</f>
        <v>300</v>
      </c>
      <c r="AA184" s="137">
        <v>0</v>
      </c>
      <c r="AB184" s="64">
        <f t="shared" si="41"/>
        <v>0</v>
      </c>
      <c r="AC184" s="26">
        <v>300</v>
      </c>
      <c r="AE184" s="26">
        <f>SUM(AC184:AD184)</f>
        <v>300</v>
      </c>
      <c r="AF184" s="218"/>
    </row>
    <row r="185" spans="1:32" ht="14.25">
      <c r="A185" s="21"/>
      <c r="B185" s="19"/>
      <c r="C185" s="19" t="s">
        <v>646</v>
      </c>
      <c r="D185" s="1" t="s">
        <v>220</v>
      </c>
      <c r="E185" s="9">
        <v>79</v>
      </c>
      <c r="F185" s="9">
        <v>147.87</v>
      </c>
      <c r="G185" s="9"/>
      <c r="H185" s="9">
        <v>16.38</v>
      </c>
      <c r="I185" s="9">
        <v>1490.01</v>
      </c>
      <c r="J185" s="26">
        <v>729.92</v>
      </c>
      <c r="K185" s="26">
        <v>1240.55</v>
      </c>
      <c r="L185" s="26">
        <v>1295.48</v>
      </c>
      <c r="M185" s="26">
        <v>1459.46</v>
      </c>
      <c r="N185" s="26">
        <v>345.57</v>
      </c>
      <c r="O185" s="26">
        <v>630.79</v>
      </c>
      <c r="P185" s="26">
        <v>620.81</v>
      </c>
      <c r="Q185" s="26">
        <v>114.12</v>
      </c>
      <c r="R185" s="26">
        <v>312.12</v>
      </c>
      <c r="S185" s="26">
        <v>1632.09</v>
      </c>
      <c r="T185" s="26">
        <v>1618.97</v>
      </c>
      <c r="U185" s="137">
        <v>869.94</v>
      </c>
      <c r="V185" s="137">
        <v>807.61</v>
      </c>
      <c r="W185" s="137">
        <v>1130.29</v>
      </c>
      <c r="X185" s="137">
        <v>1803.51</v>
      </c>
      <c r="Y185" s="137">
        <v>1300</v>
      </c>
      <c r="Z185" s="137">
        <f>Y185</f>
        <v>1300</v>
      </c>
      <c r="AA185" s="137">
        <v>1554.39</v>
      </c>
      <c r="AB185" s="64">
        <f t="shared" si="41"/>
        <v>1.1956846153846155</v>
      </c>
      <c r="AC185" s="26">
        <v>1500</v>
      </c>
      <c r="AE185" s="26">
        <f>SUM(AC185:AD185)</f>
        <v>1500</v>
      </c>
      <c r="AF185" s="218"/>
    </row>
    <row r="186" spans="1:32" ht="15" thickBot="1">
      <c r="A186" s="31"/>
      <c r="B186" s="32"/>
      <c r="C186" s="32" t="s">
        <v>380</v>
      </c>
      <c r="D186" s="38" t="s">
        <v>647</v>
      </c>
      <c r="E186" s="35">
        <v>8977</v>
      </c>
      <c r="F186" s="35">
        <v>4954.9</v>
      </c>
      <c r="G186" s="35">
        <v>4979.82</v>
      </c>
      <c r="H186" s="35">
        <v>4859.06</v>
      </c>
      <c r="I186" s="35">
        <v>13665.73</v>
      </c>
      <c r="J186" s="36">
        <v>6051.27</v>
      </c>
      <c r="K186" s="36">
        <v>7834.47</v>
      </c>
      <c r="L186" s="36">
        <v>1162.25</v>
      </c>
      <c r="M186" s="36">
        <v>1470.08</v>
      </c>
      <c r="N186" s="36">
        <v>1060</v>
      </c>
      <c r="O186" s="36">
        <v>6094.04</v>
      </c>
      <c r="P186" s="36">
        <v>1486.2</v>
      </c>
      <c r="Q186" s="36">
        <v>367.53</v>
      </c>
      <c r="R186" s="36">
        <v>1283.38</v>
      </c>
      <c r="S186" s="36">
        <v>1163</v>
      </c>
      <c r="T186" s="36">
        <v>8199.69</v>
      </c>
      <c r="U186" s="138">
        <v>550</v>
      </c>
      <c r="V186" s="138">
        <v>3626.24</v>
      </c>
      <c r="W186" s="138">
        <v>7312</v>
      </c>
      <c r="X186" s="138">
        <v>3653.72</v>
      </c>
      <c r="Y186" s="138">
        <v>2000</v>
      </c>
      <c r="Z186" s="138">
        <f>Y186</f>
        <v>2000</v>
      </c>
      <c r="AA186" s="138">
        <v>2181.9</v>
      </c>
      <c r="AB186" s="65">
        <f t="shared" si="41"/>
        <v>1.09095</v>
      </c>
      <c r="AC186" s="36">
        <v>2500</v>
      </c>
      <c r="AD186" s="36"/>
      <c r="AE186" s="36">
        <f>SUM(AC186:AD186)</f>
        <v>2500</v>
      </c>
      <c r="AF186" s="218"/>
    </row>
    <row r="187" spans="1:32" ht="14.25">
      <c r="A187" s="21" t="s">
        <v>4</v>
      </c>
      <c r="B187" s="19" t="s">
        <v>644</v>
      </c>
      <c r="C187" s="19"/>
      <c r="D187" s="1" t="s">
        <v>513</v>
      </c>
      <c r="E187" s="9">
        <f aca="true" t="shared" si="42" ref="E187:Y187">SUM(E182:E186)</f>
        <v>39367</v>
      </c>
      <c r="F187" s="9">
        <f t="shared" si="42"/>
        <v>11045.83</v>
      </c>
      <c r="G187" s="9">
        <f t="shared" si="42"/>
        <v>10643.95</v>
      </c>
      <c r="H187" s="9">
        <f t="shared" si="42"/>
        <v>28433.240000000005</v>
      </c>
      <c r="I187" s="9">
        <f t="shared" si="42"/>
        <v>41093.74</v>
      </c>
      <c r="J187" s="9">
        <f t="shared" si="42"/>
        <v>41052.630000000005</v>
      </c>
      <c r="K187" s="9">
        <f t="shared" si="42"/>
        <v>40545.12</v>
      </c>
      <c r="L187" s="9">
        <f t="shared" si="42"/>
        <v>28797.530000000002</v>
      </c>
      <c r="M187" s="9">
        <f t="shared" si="42"/>
        <v>32484.010000000002</v>
      </c>
      <c r="N187" s="9">
        <f>SUM(N182:N186)</f>
        <v>31831.07</v>
      </c>
      <c r="O187" s="9">
        <f t="shared" si="42"/>
        <v>33760.8</v>
      </c>
      <c r="P187" s="9">
        <f>SUM(P182:P186)</f>
        <v>35514.479999999996</v>
      </c>
      <c r="Q187" s="9">
        <f>SUM(Q182:Q186)</f>
        <v>30096.4</v>
      </c>
      <c r="R187" s="9">
        <f>SUM(R182:R186)</f>
        <v>38978.91</v>
      </c>
      <c r="S187" s="9">
        <v>39865.43</v>
      </c>
      <c r="T187" s="9">
        <f t="shared" si="42"/>
        <v>45396.51</v>
      </c>
      <c r="U187" s="9">
        <f>SUM(U182:U186)</f>
        <v>37313.060000000005</v>
      </c>
      <c r="V187" s="9">
        <f t="shared" si="42"/>
        <v>33856.58</v>
      </c>
      <c r="W187" s="9">
        <f t="shared" si="42"/>
        <v>38975.979999999996</v>
      </c>
      <c r="X187" s="9">
        <f t="shared" si="42"/>
        <v>47271.65</v>
      </c>
      <c r="Y187" s="9">
        <f t="shared" si="42"/>
        <v>35100</v>
      </c>
      <c r="Z187" s="9">
        <f>SUM(Z182:Z186)</f>
        <v>35100</v>
      </c>
      <c r="AA187" s="9">
        <f>SUM(AA182:AA186)</f>
        <v>24220.49</v>
      </c>
      <c r="AB187" s="64">
        <f t="shared" si="41"/>
        <v>0.6900424501424501</v>
      </c>
      <c r="AC187" s="9">
        <f>SUM(AC182:AC186)</f>
        <v>35800</v>
      </c>
      <c r="AD187" s="9">
        <f>SUM(AD182:AD186)</f>
        <v>0</v>
      </c>
      <c r="AE187" s="26">
        <f>SUM(AC187+AD187)</f>
        <v>35800</v>
      </c>
      <c r="AF187" s="218"/>
    </row>
    <row r="188" spans="1:32" ht="12" customHeight="1">
      <c r="A188" s="21"/>
      <c r="B188" s="19"/>
      <c r="C188" s="19"/>
      <c r="E188" s="7"/>
      <c r="F188" s="9"/>
      <c r="G188" s="9"/>
      <c r="H188" s="9"/>
      <c r="I188" s="9"/>
      <c r="AF188" s="218"/>
    </row>
    <row r="189" spans="1:33" s="91" customFormat="1" ht="14.25">
      <c r="A189" s="21" t="s">
        <v>4</v>
      </c>
      <c r="B189" s="19">
        <v>1680</v>
      </c>
      <c r="C189" s="22"/>
      <c r="D189" s="18" t="s">
        <v>165</v>
      </c>
      <c r="E189" s="87"/>
      <c r="F189" s="88"/>
      <c r="G189" s="88"/>
      <c r="H189" s="88"/>
      <c r="I189" s="88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140"/>
      <c r="V189" s="140"/>
      <c r="W189" s="137"/>
      <c r="X189" s="137"/>
      <c r="Y189" s="137"/>
      <c r="Z189" s="137"/>
      <c r="AA189" s="137"/>
      <c r="AB189" s="90"/>
      <c r="AC189" s="89"/>
      <c r="AD189" s="89"/>
      <c r="AE189" s="89"/>
      <c r="AF189" s="218"/>
      <c r="AG189" s="92"/>
    </row>
    <row r="190" spans="1:32" ht="14.25">
      <c r="A190" s="21"/>
      <c r="B190" s="19"/>
      <c r="C190" s="19">
        <v>1100</v>
      </c>
      <c r="D190" s="1" t="s">
        <v>119</v>
      </c>
      <c r="E190" s="7">
        <v>26267</v>
      </c>
      <c r="F190" s="9">
        <v>28186.78</v>
      </c>
      <c r="G190" s="9">
        <v>27125.7</v>
      </c>
      <c r="H190" s="9">
        <v>27943.58</v>
      </c>
      <c r="I190" s="9">
        <v>28782</v>
      </c>
      <c r="J190" s="26">
        <v>30560</v>
      </c>
      <c r="K190" s="26">
        <v>34382.4</v>
      </c>
      <c r="L190" s="26">
        <v>36982.4</v>
      </c>
      <c r="M190" s="26">
        <v>38272</v>
      </c>
      <c r="N190" s="26">
        <v>39624</v>
      </c>
      <c r="O190" s="26">
        <v>41017.6</v>
      </c>
      <c r="P190" s="26">
        <v>42556.8</v>
      </c>
      <c r="Q190" s="26">
        <v>35548.2</v>
      </c>
      <c r="R190" s="26">
        <v>34537.26</v>
      </c>
      <c r="S190" s="26">
        <v>36936</v>
      </c>
      <c r="T190" s="26">
        <v>36595.46</v>
      </c>
      <c r="U190" s="137">
        <v>37165.45</v>
      </c>
      <c r="V190" s="137">
        <v>38541.04</v>
      </c>
      <c r="W190" s="137">
        <v>35044.96</v>
      </c>
      <c r="X190" s="137">
        <v>33258.67</v>
      </c>
      <c r="Y190" s="26">
        <v>35400</v>
      </c>
      <c r="Z190" s="137">
        <f aca="true" t="shared" si="43" ref="Z190:Z210">Y190</f>
        <v>35400</v>
      </c>
      <c r="AA190" s="137">
        <v>25695.54</v>
      </c>
      <c r="AB190" s="64">
        <f aca="true" t="shared" si="44" ref="AB190:AB210">SUM(AA190/Z190)</f>
        <v>0.7258627118644068</v>
      </c>
      <c r="AC190" s="26">
        <v>37000</v>
      </c>
      <c r="AE190" s="166">
        <f>SUM(AC190:AD190)</f>
        <v>37000</v>
      </c>
      <c r="AF190" s="218"/>
    </row>
    <row r="191" spans="1:32" ht="14.25">
      <c r="A191" s="21"/>
      <c r="B191" s="19"/>
      <c r="C191" s="19" t="s">
        <v>166</v>
      </c>
      <c r="D191" s="1" t="s">
        <v>106</v>
      </c>
      <c r="E191" s="7"/>
      <c r="F191" s="9">
        <v>2260.74</v>
      </c>
      <c r="G191" s="9">
        <v>3533.05</v>
      </c>
      <c r="H191" s="9">
        <v>978.05</v>
      </c>
      <c r="I191" s="9">
        <v>1029.51</v>
      </c>
      <c r="J191" s="26">
        <v>5443.5</v>
      </c>
      <c r="K191" s="26">
        <v>2901.04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137">
        <v>0</v>
      </c>
      <c r="V191" s="137">
        <v>0</v>
      </c>
      <c r="W191" s="137">
        <v>372.3</v>
      </c>
      <c r="X191" s="137">
        <v>0</v>
      </c>
      <c r="Y191" s="26">
        <v>0</v>
      </c>
      <c r="Z191" s="137">
        <f t="shared" si="43"/>
        <v>0</v>
      </c>
      <c r="AA191" s="137">
        <v>323.23</v>
      </c>
      <c r="AB191" s="64">
        <v>0</v>
      </c>
      <c r="AC191" s="26">
        <v>0</v>
      </c>
      <c r="AE191" s="166">
        <f aca="true" t="shared" si="45" ref="AE191:AE210">SUM(AC191:AD191)</f>
        <v>0</v>
      </c>
      <c r="AF191" s="218"/>
    </row>
    <row r="192" spans="1:32" ht="14.25">
      <c r="A192" s="21"/>
      <c r="B192" s="19"/>
      <c r="C192" s="19">
        <v>2400</v>
      </c>
      <c r="D192" s="1" t="s">
        <v>107</v>
      </c>
      <c r="E192" s="7">
        <v>389</v>
      </c>
      <c r="F192" s="9">
        <v>1948.28</v>
      </c>
      <c r="G192" s="9">
        <v>988.14</v>
      </c>
      <c r="H192" s="9">
        <v>22720.03</v>
      </c>
      <c r="I192" s="9">
        <v>22583.62</v>
      </c>
      <c r="J192" s="26">
        <v>5533.91</v>
      </c>
      <c r="K192" s="26">
        <v>7481.18</v>
      </c>
      <c r="L192" s="26">
        <v>4461.58</v>
      </c>
      <c r="M192" s="26">
        <v>0</v>
      </c>
      <c r="N192" s="26">
        <v>5204</v>
      </c>
      <c r="O192" s="26">
        <v>5308</v>
      </c>
      <c r="P192" s="26">
        <v>6482.99</v>
      </c>
      <c r="Q192" s="26">
        <v>13029.05</v>
      </c>
      <c r="R192" s="26">
        <v>2270.2</v>
      </c>
      <c r="S192" s="26">
        <v>1688.99</v>
      </c>
      <c r="T192" s="26">
        <v>127</v>
      </c>
      <c r="U192" s="137">
        <v>2556.32</v>
      </c>
      <c r="V192" s="137">
        <v>2677.78</v>
      </c>
      <c r="W192" s="137">
        <v>565.97</v>
      </c>
      <c r="X192" s="137">
        <v>2620.99</v>
      </c>
      <c r="Y192" s="26">
        <v>2500</v>
      </c>
      <c r="Z192" s="137">
        <f>Y192</f>
        <v>2500</v>
      </c>
      <c r="AA192" s="137">
        <v>2035.28</v>
      </c>
      <c r="AB192" s="64">
        <f t="shared" si="44"/>
        <v>0.814112</v>
      </c>
      <c r="AC192" s="26">
        <v>2500</v>
      </c>
      <c r="AE192" s="166">
        <f t="shared" si="45"/>
        <v>2500</v>
      </c>
      <c r="AF192" s="218"/>
    </row>
    <row r="193" spans="1:32" ht="14.25">
      <c r="A193" s="21"/>
      <c r="B193" s="19"/>
      <c r="C193" s="19" t="s">
        <v>167</v>
      </c>
      <c r="D193" s="1" t="s">
        <v>168</v>
      </c>
      <c r="E193" s="7"/>
      <c r="F193" s="9">
        <v>620.68</v>
      </c>
      <c r="G193" s="9">
        <v>1089.4</v>
      </c>
      <c r="H193" s="9">
        <v>320.31</v>
      </c>
      <c r="I193" s="9">
        <v>47992.92</v>
      </c>
      <c r="J193" s="26">
        <v>21921.79</v>
      </c>
      <c r="K193" s="26">
        <v>13812.88</v>
      </c>
      <c r="L193" s="26">
        <v>3198.73</v>
      </c>
      <c r="M193" s="26">
        <v>0</v>
      </c>
      <c r="N193" s="26">
        <v>5412</v>
      </c>
      <c r="O193" s="26">
        <v>5525.08</v>
      </c>
      <c r="P193" s="26">
        <v>4165</v>
      </c>
      <c r="Q193" s="26">
        <v>260.75</v>
      </c>
      <c r="R193" s="26">
        <v>2837</v>
      </c>
      <c r="S193" s="26">
        <v>69.97</v>
      </c>
      <c r="T193" s="26">
        <v>0</v>
      </c>
      <c r="U193" s="137">
        <v>588</v>
      </c>
      <c r="V193" s="137">
        <v>1306.5</v>
      </c>
      <c r="W193" s="137">
        <v>30.22</v>
      </c>
      <c r="X193" s="137">
        <v>1554.48</v>
      </c>
      <c r="Y193" s="26">
        <v>1800</v>
      </c>
      <c r="Z193" s="137">
        <f t="shared" si="43"/>
        <v>1800</v>
      </c>
      <c r="AA193" s="137">
        <v>0</v>
      </c>
      <c r="AB193" s="64">
        <f t="shared" si="44"/>
        <v>0</v>
      </c>
      <c r="AC193" s="26">
        <v>1500</v>
      </c>
      <c r="AE193" s="166">
        <f t="shared" si="45"/>
        <v>1500</v>
      </c>
      <c r="AF193" s="218"/>
    </row>
    <row r="194" spans="1:32" ht="14.25">
      <c r="A194" s="21"/>
      <c r="B194" s="19"/>
      <c r="C194" s="19" t="s">
        <v>1278</v>
      </c>
      <c r="D194" s="1" t="s">
        <v>1210</v>
      </c>
      <c r="E194" s="7"/>
      <c r="F194" s="9"/>
      <c r="G194" s="9"/>
      <c r="H194" s="9"/>
      <c r="I194" s="9"/>
      <c r="T194" s="26">
        <v>0</v>
      </c>
      <c r="U194" s="137">
        <v>0</v>
      </c>
      <c r="V194" s="137">
        <v>0</v>
      </c>
      <c r="W194" s="137">
        <v>0</v>
      </c>
      <c r="X194" s="137">
        <v>0</v>
      </c>
      <c r="Y194" s="26">
        <v>12000</v>
      </c>
      <c r="Z194" s="137">
        <f t="shared" si="43"/>
        <v>12000</v>
      </c>
      <c r="AA194" s="137">
        <v>0</v>
      </c>
      <c r="AB194" s="64">
        <v>0</v>
      </c>
      <c r="AC194" s="26">
        <v>12000</v>
      </c>
      <c r="AE194" s="166">
        <f t="shared" si="45"/>
        <v>12000</v>
      </c>
      <c r="AF194" s="218"/>
    </row>
    <row r="195" spans="1:32" ht="14.25">
      <c r="A195" s="21"/>
      <c r="B195" s="19"/>
      <c r="C195" s="19" t="s">
        <v>134</v>
      </c>
      <c r="D195" s="1" t="s">
        <v>108</v>
      </c>
      <c r="E195" s="7"/>
      <c r="F195" s="9"/>
      <c r="G195" s="9"/>
      <c r="H195" s="9"/>
      <c r="I195" s="9"/>
      <c r="R195" s="26">
        <v>0</v>
      </c>
      <c r="S195" s="26">
        <v>0</v>
      </c>
      <c r="T195" s="26">
        <v>0</v>
      </c>
      <c r="U195" s="137">
        <v>11.19</v>
      </c>
      <c r="V195" s="137">
        <v>0</v>
      </c>
      <c r="W195" s="137">
        <v>199.21</v>
      </c>
      <c r="X195" s="137">
        <v>441</v>
      </c>
      <c r="Y195" s="26">
        <v>200</v>
      </c>
      <c r="Z195" s="137">
        <f t="shared" si="43"/>
        <v>200</v>
      </c>
      <c r="AA195" s="137">
        <v>379</v>
      </c>
      <c r="AB195" s="64">
        <v>0</v>
      </c>
      <c r="AC195" s="26">
        <v>200</v>
      </c>
      <c r="AE195" s="166">
        <f t="shared" si="45"/>
        <v>200</v>
      </c>
      <c r="AF195" s="218"/>
    </row>
    <row r="196" spans="1:32" ht="14.25">
      <c r="A196" s="21"/>
      <c r="B196" s="19"/>
      <c r="C196" s="19">
        <v>4070</v>
      </c>
      <c r="D196" s="1" t="s">
        <v>640</v>
      </c>
      <c r="E196" s="7">
        <v>1807</v>
      </c>
      <c r="F196" s="9">
        <v>1315</v>
      </c>
      <c r="G196" s="9">
        <v>1415.21</v>
      </c>
      <c r="H196" s="9">
        <v>1377.02</v>
      </c>
      <c r="I196" s="9">
        <v>4538.82</v>
      </c>
      <c r="J196" s="26">
        <v>2096.29</v>
      </c>
      <c r="K196" s="26">
        <v>1938.03</v>
      </c>
      <c r="L196" s="26">
        <v>1200.45</v>
      </c>
      <c r="M196" s="26">
        <v>1044.37</v>
      </c>
      <c r="N196" s="26">
        <v>1881.77</v>
      </c>
      <c r="O196" s="26">
        <v>1057.71</v>
      </c>
      <c r="P196" s="26">
        <v>715.68</v>
      </c>
      <c r="Q196" s="26">
        <v>776.63</v>
      </c>
      <c r="R196" s="26">
        <v>932.46</v>
      </c>
      <c r="S196" s="26">
        <v>690.81</v>
      </c>
      <c r="T196" s="26">
        <v>980.56</v>
      </c>
      <c r="U196" s="137">
        <v>1008.85</v>
      </c>
      <c r="V196" s="137">
        <v>1162.76</v>
      </c>
      <c r="W196" s="137">
        <v>1548.74</v>
      </c>
      <c r="X196" s="137">
        <v>542.97</v>
      </c>
      <c r="Y196" s="26">
        <v>1100</v>
      </c>
      <c r="Z196" s="137">
        <f t="shared" si="43"/>
        <v>1100</v>
      </c>
      <c r="AA196" s="137">
        <v>930.93</v>
      </c>
      <c r="AB196" s="64">
        <f t="shared" si="44"/>
        <v>0.8462999999999999</v>
      </c>
      <c r="AC196" s="26">
        <v>1200</v>
      </c>
      <c r="AE196" s="166">
        <f t="shared" si="45"/>
        <v>1200</v>
      </c>
      <c r="AF196" s="218"/>
    </row>
    <row r="197" spans="1:32" ht="14.25">
      <c r="A197" s="21"/>
      <c r="B197" s="19"/>
      <c r="C197" s="19">
        <v>4120</v>
      </c>
      <c r="D197" s="1" t="s">
        <v>114</v>
      </c>
      <c r="E197" s="7">
        <v>17477</v>
      </c>
      <c r="F197" s="9">
        <v>20553.43</v>
      </c>
      <c r="G197" s="9">
        <v>17848.25</v>
      </c>
      <c r="H197" s="9">
        <v>22127.81</v>
      </c>
      <c r="I197" s="9">
        <v>17017.96</v>
      </c>
      <c r="J197" s="26">
        <v>17634.11</v>
      </c>
      <c r="K197" s="26">
        <v>18985.07</v>
      </c>
      <c r="L197" s="26">
        <v>22561.06</v>
      </c>
      <c r="M197" s="26">
        <v>20614.16</v>
      </c>
      <c r="N197" s="26">
        <v>27763.53</v>
      </c>
      <c r="O197" s="26">
        <v>27310.09</v>
      </c>
      <c r="P197" s="26">
        <v>27031.49</v>
      </c>
      <c r="Q197" s="26">
        <v>29574.03</v>
      </c>
      <c r="R197" s="26">
        <v>24624</v>
      </c>
      <c r="S197" s="26">
        <v>23897.11</v>
      </c>
      <c r="T197" s="26">
        <v>30998.77</v>
      </c>
      <c r="U197" s="137">
        <v>28928.63</v>
      </c>
      <c r="V197" s="137">
        <v>30379.93</v>
      </c>
      <c r="W197" s="137">
        <v>30988.76</v>
      </c>
      <c r="X197" s="137">
        <v>29158.37</v>
      </c>
      <c r="Y197" s="26">
        <v>33000</v>
      </c>
      <c r="Z197" s="167">
        <f t="shared" si="43"/>
        <v>33000</v>
      </c>
      <c r="AA197" s="167">
        <v>23855.79</v>
      </c>
      <c r="AB197" s="64">
        <f t="shared" si="44"/>
        <v>0.7229027272727273</v>
      </c>
      <c r="AC197" s="26">
        <v>33000</v>
      </c>
      <c r="AE197" s="166">
        <f t="shared" si="45"/>
        <v>33000</v>
      </c>
      <c r="AF197" s="218"/>
    </row>
    <row r="198" spans="1:32" ht="14.25">
      <c r="A198" s="21"/>
      <c r="B198" s="19"/>
      <c r="C198" s="19">
        <v>4150</v>
      </c>
      <c r="D198" s="1" t="s">
        <v>169</v>
      </c>
      <c r="E198" s="7">
        <v>2780</v>
      </c>
      <c r="F198" s="9">
        <v>9420</v>
      </c>
      <c r="G198" s="9">
        <v>7440</v>
      </c>
      <c r="H198" s="9">
        <v>4400</v>
      </c>
      <c r="I198" s="9">
        <v>5060.85</v>
      </c>
      <c r="J198" s="26">
        <v>4860</v>
      </c>
      <c r="K198" s="26">
        <v>5034.86</v>
      </c>
      <c r="L198" s="26">
        <v>5092.5</v>
      </c>
      <c r="M198" s="26">
        <v>7950</v>
      </c>
      <c r="N198" s="26">
        <v>4707.84</v>
      </c>
      <c r="O198" s="26">
        <v>8960</v>
      </c>
      <c r="P198" s="26">
        <v>7290</v>
      </c>
      <c r="Q198" s="26">
        <v>28000.5</v>
      </c>
      <c r="R198" s="26">
        <v>14184</v>
      </c>
      <c r="S198" s="26">
        <v>16464</v>
      </c>
      <c r="T198" s="26">
        <v>9717.17</v>
      </c>
      <c r="U198" s="137">
        <v>15599</v>
      </c>
      <c r="V198" s="137">
        <v>18965.7</v>
      </c>
      <c r="W198" s="137">
        <v>12694</v>
      </c>
      <c r="X198" s="137">
        <v>13853.5</v>
      </c>
      <c r="Y198" s="26">
        <v>18000</v>
      </c>
      <c r="Z198" s="167">
        <f t="shared" si="43"/>
        <v>18000</v>
      </c>
      <c r="AA198" s="167">
        <v>14071</v>
      </c>
      <c r="AB198" s="64">
        <f t="shared" si="44"/>
        <v>0.7817222222222222</v>
      </c>
      <c r="AC198" s="26">
        <v>18000</v>
      </c>
      <c r="AE198" s="166">
        <f t="shared" si="45"/>
        <v>18000</v>
      </c>
      <c r="AF198" s="218"/>
    </row>
    <row r="199" spans="1:32" ht="14.25" hidden="1">
      <c r="A199" s="21"/>
      <c r="B199" s="19"/>
      <c r="C199" s="19" t="s">
        <v>146</v>
      </c>
      <c r="D199" s="1" t="s">
        <v>1181</v>
      </c>
      <c r="E199" s="7"/>
      <c r="F199" s="9"/>
      <c r="G199" s="9"/>
      <c r="H199" s="9">
        <v>500</v>
      </c>
      <c r="I199" s="9"/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Y199" s="26"/>
      <c r="Z199" s="167">
        <f t="shared" si="43"/>
        <v>0</v>
      </c>
      <c r="AA199" s="167"/>
      <c r="AB199" s="64">
        <v>0</v>
      </c>
      <c r="AE199" s="166">
        <f t="shared" si="45"/>
        <v>0</v>
      </c>
      <c r="AF199" s="218"/>
    </row>
    <row r="200" spans="1:32" ht="14.25">
      <c r="A200" s="21"/>
      <c r="B200" s="19"/>
      <c r="C200" s="19" t="s">
        <v>380</v>
      </c>
      <c r="D200" s="1" t="s">
        <v>949</v>
      </c>
      <c r="E200" s="7"/>
      <c r="F200" s="9"/>
      <c r="G200" s="9"/>
      <c r="H200" s="9"/>
      <c r="I200" s="9"/>
      <c r="V200" s="137">
        <v>0</v>
      </c>
      <c r="W200" s="137">
        <v>0</v>
      </c>
      <c r="X200" s="137">
        <v>0</v>
      </c>
      <c r="Y200" s="26">
        <v>0</v>
      </c>
      <c r="Z200" s="167">
        <v>0</v>
      </c>
      <c r="AA200" s="167">
        <v>302.46</v>
      </c>
      <c r="AB200" s="64">
        <v>1</v>
      </c>
      <c r="AC200" s="26">
        <v>0</v>
      </c>
      <c r="AE200" s="166">
        <f t="shared" si="45"/>
        <v>0</v>
      </c>
      <c r="AF200" s="218"/>
    </row>
    <row r="201" spans="1:32" ht="14.25">
      <c r="A201" s="21"/>
      <c r="B201" s="19"/>
      <c r="C201" s="19">
        <v>4210</v>
      </c>
      <c r="D201" s="1" t="s">
        <v>170</v>
      </c>
      <c r="E201" s="7">
        <v>7929</v>
      </c>
      <c r="F201" s="9">
        <v>456.95</v>
      </c>
      <c r="G201" s="9">
        <v>511.74</v>
      </c>
      <c r="H201" s="9">
        <v>439</v>
      </c>
      <c r="I201" s="9">
        <v>1487.95</v>
      </c>
      <c r="J201" s="26">
        <v>35.75</v>
      </c>
      <c r="K201" s="26">
        <v>1883.15</v>
      </c>
      <c r="L201" s="26">
        <v>1057.36</v>
      </c>
      <c r="M201" s="26">
        <v>127.47</v>
      </c>
      <c r="N201" s="26">
        <v>821.11</v>
      </c>
      <c r="O201" s="26">
        <v>212.52</v>
      </c>
      <c r="P201" s="26">
        <v>176.25</v>
      </c>
      <c r="Q201" s="26">
        <v>857.75</v>
      </c>
      <c r="R201" s="26">
        <v>0</v>
      </c>
      <c r="S201" s="26">
        <v>0</v>
      </c>
      <c r="T201" s="26">
        <v>0</v>
      </c>
      <c r="U201" s="137">
        <v>360</v>
      </c>
      <c r="V201" s="137">
        <v>166.8</v>
      </c>
      <c r="W201" s="137">
        <v>166</v>
      </c>
      <c r="X201" s="137">
        <v>0</v>
      </c>
      <c r="Y201" s="26">
        <v>500</v>
      </c>
      <c r="Z201" s="167">
        <f t="shared" si="43"/>
        <v>500</v>
      </c>
      <c r="AA201" s="167">
        <v>0</v>
      </c>
      <c r="AB201" s="64">
        <v>0</v>
      </c>
      <c r="AC201" s="26">
        <v>500</v>
      </c>
      <c r="AE201" s="166">
        <f t="shared" si="45"/>
        <v>500</v>
      </c>
      <c r="AF201" s="218"/>
    </row>
    <row r="202" spans="1:32" ht="14.25">
      <c r="A202" s="21"/>
      <c r="B202" s="19"/>
      <c r="C202" s="19">
        <v>4220</v>
      </c>
      <c r="D202" s="1" t="s">
        <v>114</v>
      </c>
      <c r="E202" s="7"/>
      <c r="F202" s="9"/>
      <c r="G202" s="9"/>
      <c r="H202" s="7"/>
      <c r="I202" s="7"/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137">
        <v>0</v>
      </c>
      <c r="V202" s="137">
        <v>0</v>
      </c>
      <c r="W202" s="137">
        <v>0</v>
      </c>
      <c r="X202" s="137">
        <v>0</v>
      </c>
      <c r="Y202" s="26">
        <v>0</v>
      </c>
      <c r="Z202" s="167">
        <f t="shared" si="43"/>
        <v>0</v>
      </c>
      <c r="AA202" s="167">
        <v>0</v>
      </c>
      <c r="AB202" s="64">
        <v>0</v>
      </c>
      <c r="AC202" s="26">
        <v>0</v>
      </c>
      <c r="AE202" s="166">
        <f t="shared" si="45"/>
        <v>0</v>
      </c>
      <c r="AF202" s="218"/>
    </row>
    <row r="203" spans="1:32" ht="14.25">
      <c r="A203" s="21"/>
      <c r="B203" s="19"/>
      <c r="C203" s="19" t="s">
        <v>504</v>
      </c>
      <c r="D203" s="1" t="s">
        <v>715</v>
      </c>
      <c r="E203" s="7">
        <v>500</v>
      </c>
      <c r="F203" s="9">
        <v>1214</v>
      </c>
      <c r="G203" s="9">
        <v>345</v>
      </c>
      <c r="H203" s="7">
        <v>857</v>
      </c>
      <c r="I203" s="7"/>
      <c r="J203" s="26">
        <v>789.71</v>
      </c>
      <c r="K203" s="26">
        <v>919.72</v>
      </c>
      <c r="L203" s="26">
        <v>909.42</v>
      </c>
      <c r="M203" s="26">
        <v>870.71</v>
      </c>
      <c r="N203" s="26">
        <v>680.73</v>
      </c>
      <c r="O203" s="26">
        <v>663.92</v>
      </c>
      <c r="P203" s="26">
        <v>930.83</v>
      </c>
      <c r="Q203" s="26">
        <v>987.84</v>
      </c>
      <c r="R203" s="26">
        <v>1105.15</v>
      </c>
      <c r="S203" s="26">
        <v>1219.91</v>
      </c>
      <c r="T203" s="26">
        <v>1128.34</v>
      </c>
      <c r="U203" s="137">
        <v>1186.86</v>
      </c>
      <c r="V203" s="137">
        <v>1410.71</v>
      </c>
      <c r="W203" s="137">
        <v>1418.72</v>
      </c>
      <c r="X203" s="137">
        <v>1002.64</v>
      </c>
      <c r="Y203" s="26">
        <v>1200</v>
      </c>
      <c r="Z203" s="167">
        <f t="shared" si="43"/>
        <v>1200</v>
      </c>
      <c r="AA203" s="167">
        <v>797.35</v>
      </c>
      <c r="AB203" s="64">
        <f t="shared" si="44"/>
        <v>0.6644583333333334</v>
      </c>
      <c r="AC203" s="26">
        <v>1100</v>
      </c>
      <c r="AE203" s="166">
        <f t="shared" si="45"/>
        <v>1100</v>
      </c>
      <c r="AF203" s="218"/>
    </row>
    <row r="204" spans="1:32" ht="14.25">
      <c r="A204" s="21"/>
      <c r="B204" s="19"/>
      <c r="C204" s="19">
        <v>4470</v>
      </c>
      <c r="D204" s="1" t="s">
        <v>124</v>
      </c>
      <c r="E204" s="7"/>
      <c r="F204" s="9"/>
      <c r="G204" s="9"/>
      <c r="H204" s="7">
        <v>0</v>
      </c>
      <c r="I204" s="7">
        <v>911.4</v>
      </c>
      <c r="J204" s="26">
        <v>850</v>
      </c>
      <c r="K204" s="26">
        <v>145</v>
      </c>
      <c r="L204" s="26">
        <v>560</v>
      </c>
      <c r="M204" s="26">
        <v>60</v>
      </c>
      <c r="N204" s="26">
        <v>475</v>
      </c>
      <c r="O204" s="26">
        <v>100</v>
      </c>
      <c r="P204" s="26">
        <v>475</v>
      </c>
      <c r="Q204" s="26">
        <v>35</v>
      </c>
      <c r="R204" s="26">
        <v>0</v>
      </c>
      <c r="S204" s="26">
        <v>0</v>
      </c>
      <c r="T204" s="26">
        <v>0</v>
      </c>
      <c r="U204" s="137">
        <v>0</v>
      </c>
      <c r="V204" s="137">
        <v>0</v>
      </c>
      <c r="W204" s="137">
        <v>296.25</v>
      </c>
      <c r="X204" s="137">
        <v>0</v>
      </c>
      <c r="Y204" s="26">
        <v>300</v>
      </c>
      <c r="Z204" s="167">
        <f t="shared" si="43"/>
        <v>300</v>
      </c>
      <c r="AA204" s="167">
        <v>0</v>
      </c>
      <c r="AB204" s="64">
        <f t="shared" si="44"/>
        <v>0</v>
      </c>
      <c r="AC204" s="26">
        <v>300</v>
      </c>
      <c r="AE204" s="166">
        <f t="shared" si="45"/>
        <v>300</v>
      </c>
      <c r="AF204" s="218"/>
    </row>
    <row r="205" spans="1:32" ht="14.25">
      <c r="A205" s="21"/>
      <c r="B205" s="19"/>
      <c r="C205" s="19" t="s">
        <v>164</v>
      </c>
      <c r="D205" s="1" t="s">
        <v>96</v>
      </c>
      <c r="E205" s="7"/>
      <c r="F205" s="9"/>
      <c r="G205" s="9"/>
      <c r="H205" s="7">
        <v>0</v>
      </c>
      <c r="I205" s="7">
        <v>798</v>
      </c>
      <c r="J205" s="26">
        <v>194</v>
      </c>
      <c r="K205" s="26">
        <v>167.31</v>
      </c>
      <c r="L205" s="26">
        <v>496</v>
      </c>
      <c r="M205" s="26">
        <v>106.5</v>
      </c>
      <c r="N205" s="26">
        <v>0</v>
      </c>
      <c r="O205" s="26">
        <v>0</v>
      </c>
      <c r="P205" s="26">
        <v>433.07</v>
      </c>
      <c r="Q205" s="26">
        <v>67.2</v>
      </c>
      <c r="R205" s="26">
        <v>0</v>
      </c>
      <c r="S205" s="26">
        <v>0</v>
      </c>
      <c r="T205" s="26">
        <v>0</v>
      </c>
      <c r="U205" s="137">
        <v>0</v>
      </c>
      <c r="V205" s="137">
        <v>0</v>
      </c>
      <c r="W205" s="137">
        <v>0</v>
      </c>
      <c r="X205" s="137">
        <v>0</v>
      </c>
      <c r="Y205" s="26">
        <v>100</v>
      </c>
      <c r="Z205" s="167">
        <f t="shared" si="43"/>
        <v>100</v>
      </c>
      <c r="AA205" s="167">
        <v>0</v>
      </c>
      <c r="AB205" s="64">
        <f t="shared" si="44"/>
        <v>0</v>
      </c>
      <c r="AC205" s="26">
        <v>100</v>
      </c>
      <c r="AE205" s="166">
        <f t="shared" si="45"/>
        <v>100</v>
      </c>
      <c r="AF205" s="218"/>
    </row>
    <row r="206" spans="1:32" ht="14.25">
      <c r="A206" s="21"/>
      <c r="B206" s="19"/>
      <c r="C206" s="21">
        <v>8310</v>
      </c>
      <c r="D206" s="1" t="s">
        <v>853</v>
      </c>
      <c r="E206" s="7"/>
      <c r="F206" s="9">
        <v>1835.8</v>
      </c>
      <c r="G206" s="9">
        <v>2737.47</v>
      </c>
      <c r="H206" s="7"/>
      <c r="I206" s="7">
        <v>3602.71</v>
      </c>
      <c r="J206" s="26">
        <v>3610.91</v>
      </c>
      <c r="K206" s="26">
        <v>2497.3</v>
      </c>
      <c r="L206" s="26">
        <v>2733.42</v>
      </c>
      <c r="M206" s="26">
        <v>5184.03</v>
      </c>
      <c r="N206" s="26">
        <v>6014.13</v>
      </c>
      <c r="O206" s="26">
        <v>7634.86</v>
      </c>
      <c r="P206" s="26">
        <v>8182.14</v>
      </c>
      <c r="Q206" s="26">
        <v>8976.72</v>
      </c>
      <c r="R206" s="26">
        <v>8453.25</v>
      </c>
      <c r="S206" s="26">
        <v>6752.9</v>
      </c>
      <c r="T206" s="26">
        <v>6913.23</v>
      </c>
      <c r="U206" s="137">
        <v>6873.4</v>
      </c>
      <c r="V206" s="137">
        <v>0</v>
      </c>
      <c r="W206" s="137">
        <v>6559.26</v>
      </c>
      <c r="X206" s="137">
        <v>9163.98</v>
      </c>
      <c r="Y206" s="26">
        <v>6700</v>
      </c>
      <c r="Z206" s="167">
        <f t="shared" si="43"/>
        <v>6700</v>
      </c>
      <c r="AA206" s="167">
        <v>6065.28</v>
      </c>
      <c r="AB206" s="64">
        <f t="shared" si="44"/>
        <v>0.9052656716417911</v>
      </c>
      <c r="AC206" s="26">
        <v>7000</v>
      </c>
      <c r="AE206" s="166">
        <f t="shared" si="45"/>
        <v>7000</v>
      </c>
      <c r="AF206" s="218"/>
    </row>
    <row r="207" spans="1:32" ht="14.25">
      <c r="A207" s="21"/>
      <c r="B207" s="19"/>
      <c r="C207" s="21">
        <v>8330</v>
      </c>
      <c r="D207" s="1" t="s">
        <v>100</v>
      </c>
      <c r="E207" s="7"/>
      <c r="F207" s="9">
        <v>2581.97</v>
      </c>
      <c r="G207" s="9">
        <v>2739.15</v>
      </c>
      <c r="H207" s="7">
        <v>2212.5</v>
      </c>
      <c r="I207" s="7">
        <v>2280.58</v>
      </c>
      <c r="J207" s="26">
        <v>2754.29</v>
      </c>
      <c r="K207" s="26">
        <v>2818.01</v>
      </c>
      <c r="L207" s="26">
        <v>2706.62</v>
      </c>
      <c r="M207" s="26">
        <v>2786.58</v>
      </c>
      <c r="N207" s="26">
        <v>2882.6</v>
      </c>
      <c r="O207" s="26">
        <v>2981.52</v>
      </c>
      <c r="P207" s="26">
        <v>3096.9</v>
      </c>
      <c r="Q207" s="26">
        <v>2591.41</v>
      </c>
      <c r="R207" s="26">
        <v>2514.71</v>
      </c>
      <c r="S207" s="26">
        <v>2694.51</v>
      </c>
      <c r="T207" s="26">
        <v>2663.38</v>
      </c>
      <c r="U207" s="137">
        <v>2704.21</v>
      </c>
      <c r="V207" s="137">
        <v>2809.33</v>
      </c>
      <c r="W207" s="137">
        <v>2584.91</v>
      </c>
      <c r="X207" s="137">
        <v>2277.05</v>
      </c>
      <c r="Y207" s="26">
        <v>2750</v>
      </c>
      <c r="Z207" s="167">
        <f t="shared" si="43"/>
        <v>2750</v>
      </c>
      <c r="AA207" s="167">
        <v>1899.08</v>
      </c>
      <c r="AB207" s="64">
        <f t="shared" si="44"/>
        <v>0.6905745454545454</v>
      </c>
      <c r="AC207" s="26">
        <v>2900</v>
      </c>
      <c r="AE207" s="166">
        <f t="shared" si="45"/>
        <v>2900</v>
      </c>
      <c r="AF207" s="218"/>
    </row>
    <row r="208" spans="1:32" ht="14.25">
      <c r="A208" s="21"/>
      <c r="B208" s="19"/>
      <c r="C208" s="19" t="s">
        <v>498</v>
      </c>
      <c r="D208" s="1" t="s">
        <v>852</v>
      </c>
      <c r="E208" s="7"/>
      <c r="F208" s="9"/>
      <c r="G208" s="9"/>
      <c r="H208" s="7"/>
      <c r="I208" s="7">
        <v>132.42</v>
      </c>
      <c r="J208" s="26">
        <v>100</v>
      </c>
      <c r="K208" s="26">
        <v>0</v>
      </c>
      <c r="L208" s="26">
        <v>347.16</v>
      </c>
      <c r="M208" s="26">
        <v>0</v>
      </c>
      <c r="N208" s="26">
        <v>161.64</v>
      </c>
      <c r="O208" s="26">
        <v>126.44</v>
      </c>
      <c r="P208" s="26">
        <v>97.69</v>
      </c>
      <c r="Q208" s="26">
        <v>364.05</v>
      </c>
      <c r="R208" s="26">
        <v>272.04</v>
      </c>
      <c r="S208" s="26">
        <v>266.26</v>
      </c>
      <c r="T208" s="26">
        <v>237.62</v>
      </c>
      <c r="U208" s="137">
        <v>129.3</v>
      </c>
      <c r="V208" s="137">
        <v>126.08</v>
      </c>
      <c r="W208" s="137">
        <v>172.33</v>
      </c>
      <c r="X208" s="137">
        <v>120.98</v>
      </c>
      <c r="Y208" s="26">
        <v>150</v>
      </c>
      <c r="Z208" s="167">
        <f t="shared" si="43"/>
        <v>150</v>
      </c>
      <c r="AA208" s="167">
        <v>77.71</v>
      </c>
      <c r="AB208" s="64">
        <f t="shared" si="44"/>
        <v>0.5180666666666667</v>
      </c>
      <c r="AC208" s="26">
        <v>150</v>
      </c>
      <c r="AE208" s="166">
        <f t="shared" si="45"/>
        <v>150</v>
      </c>
      <c r="AF208" s="218"/>
    </row>
    <row r="209" spans="1:32" ht="14.25">
      <c r="A209" s="21"/>
      <c r="B209" s="19"/>
      <c r="C209" s="19" t="s">
        <v>494</v>
      </c>
      <c r="D209" s="1" t="s">
        <v>198</v>
      </c>
      <c r="E209" s="7"/>
      <c r="F209" s="9"/>
      <c r="G209" s="9"/>
      <c r="H209" s="7"/>
      <c r="I209" s="7"/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137">
        <v>0</v>
      </c>
      <c r="V209" s="137">
        <v>0</v>
      </c>
      <c r="W209" s="137">
        <v>0</v>
      </c>
      <c r="X209" s="137">
        <v>0</v>
      </c>
      <c r="Y209" s="26">
        <v>0</v>
      </c>
      <c r="Z209" s="167">
        <f t="shared" si="43"/>
        <v>0</v>
      </c>
      <c r="AA209" s="167">
        <v>0</v>
      </c>
      <c r="AB209" s="64">
        <v>0</v>
      </c>
      <c r="AC209" s="26">
        <v>0</v>
      </c>
      <c r="AE209" s="166">
        <f t="shared" si="45"/>
        <v>0</v>
      </c>
      <c r="AF209" s="218"/>
    </row>
    <row r="210" spans="1:32" ht="15" thickBot="1">
      <c r="A210" s="31"/>
      <c r="B210" s="32"/>
      <c r="C210" s="32" t="s">
        <v>101</v>
      </c>
      <c r="D210" s="38" t="s">
        <v>710</v>
      </c>
      <c r="E210" s="34"/>
      <c r="F210" s="35"/>
      <c r="G210" s="35"/>
      <c r="H210" s="35"/>
      <c r="I210" s="35">
        <v>3.36</v>
      </c>
      <c r="J210" s="36">
        <v>7.39</v>
      </c>
      <c r="K210" s="36">
        <v>41.24</v>
      </c>
      <c r="L210" s="36">
        <v>59.48</v>
      </c>
      <c r="M210" s="36">
        <v>60.58</v>
      </c>
      <c r="N210" s="36">
        <v>60.58</v>
      </c>
      <c r="O210" s="36">
        <v>60.58</v>
      </c>
      <c r="P210" s="36">
        <v>60.58</v>
      </c>
      <c r="Q210" s="36">
        <v>48.82</v>
      </c>
      <c r="R210" s="36">
        <v>46.02</v>
      </c>
      <c r="S210" s="36">
        <v>47.79</v>
      </c>
      <c r="T210" s="36">
        <v>46.02</v>
      </c>
      <c r="U210" s="138">
        <v>46.02</v>
      </c>
      <c r="V210" s="138">
        <v>46.01</v>
      </c>
      <c r="W210" s="138">
        <v>40.72</v>
      </c>
      <c r="X210" s="138">
        <v>35.02</v>
      </c>
      <c r="Y210" s="36">
        <v>50</v>
      </c>
      <c r="Z210" s="138">
        <f t="shared" si="43"/>
        <v>50</v>
      </c>
      <c r="AA210" s="138">
        <v>28.31</v>
      </c>
      <c r="AB210" s="65">
        <f t="shared" si="44"/>
        <v>0.5661999999999999</v>
      </c>
      <c r="AC210" s="36">
        <v>20</v>
      </c>
      <c r="AD210" s="36"/>
      <c r="AE210" s="36">
        <f t="shared" si="45"/>
        <v>20</v>
      </c>
      <c r="AF210" s="218"/>
    </row>
    <row r="211" spans="1:32" ht="14.25">
      <c r="A211" s="21" t="s">
        <v>4</v>
      </c>
      <c r="B211" s="19">
        <v>1680</v>
      </c>
      <c r="C211" s="19"/>
      <c r="D211" s="1" t="s">
        <v>513</v>
      </c>
      <c r="E211" s="9">
        <f aca="true" t="shared" si="46" ref="E211:R211">SUM(E190:E210)</f>
        <v>57149</v>
      </c>
      <c r="F211" s="9">
        <f t="shared" si="46"/>
        <v>70393.62999999999</v>
      </c>
      <c r="G211" s="9">
        <f t="shared" si="46"/>
        <v>65773.11</v>
      </c>
      <c r="H211" s="9">
        <f t="shared" si="46"/>
        <v>83875.3</v>
      </c>
      <c r="I211" s="9">
        <f t="shared" si="46"/>
        <v>136222.09999999998</v>
      </c>
      <c r="J211" s="9">
        <f t="shared" si="46"/>
        <v>96391.65000000001</v>
      </c>
      <c r="K211" s="9">
        <f t="shared" si="46"/>
        <v>93007.19</v>
      </c>
      <c r="L211" s="9">
        <f t="shared" si="46"/>
        <v>82366.18</v>
      </c>
      <c r="M211" s="9">
        <f t="shared" si="46"/>
        <v>77076.40000000001</v>
      </c>
      <c r="N211" s="9">
        <f t="shared" si="46"/>
        <v>95688.93</v>
      </c>
      <c r="O211" s="9">
        <f t="shared" si="46"/>
        <v>100958.32</v>
      </c>
      <c r="P211" s="9">
        <f t="shared" si="46"/>
        <v>101694.42000000001</v>
      </c>
      <c r="Q211" s="9">
        <f t="shared" si="46"/>
        <v>121117.95000000001</v>
      </c>
      <c r="R211" s="9">
        <f t="shared" si="46"/>
        <v>91776.09</v>
      </c>
      <c r="S211" s="9">
        <v>90728.25</v>
      </c>
      <c r="T211" s="139">
        <f aca="true" t="shared" si="47" ref="T211:AA211">SUM(T190:T210)</f>
        <v>89407.54999999999</v>
      </c>
      <c r="U211" s="139">
        <f t="shared" si="47"/>
        <v>97157.23000000001</v>
      </c>
      <c r="V211" s="139">
        <f t="shared" si="47"/>
        <v>97592.64000000001</v>
      </c>
      <c r="W211" s="139">
        <f t="shared" si="47"/>
        <v>92682.35</v>
      </c>
      <c r="X211" s="139">
        <f t="shared" si="47"/>
        <v>94029.65</v>
      </c>
      <c r="Y211" s="139">
        <f t="shared" si="47"/>
        <v>115750</v>
      </c>
      <c r="Z211" s="139">
        <f t="shared" si="47"/>
        <v>115750</v>
      </c>
      <c r="AA211" s="139">
        <f t="shared" si="47"/>
        <v>76460.96000000002</v>
      </c>
      <c r="AB211" s="64">
        <f>SUM(AA211/Z211)</f>
        <v>0.6605698488120952</v>
      </c>
      <c r="AC211" s="9">
        <f>SUM(AC190:AC210)</f>
        <v>117470</v>
      </c>
      <c r="AD211" s="9">
        <f>SUM(AD190:AD210)</f>
        <v>0</v>
      </c>
      <c r="AE211" s="26">
        <f>SUM(AC211+AD211)</f>
        <v>117470</v>
      </c>
      <c r="AF211" s="218"/>
    </row>
    <row r="212" spans="1:32" ht="14.25">
      <c r="A212" s="21"/>
      <c r="B212" s="19"/>
      <c r="C212" s="19"/>
      <c r="E212" s="9"/>
      <c r="F212" s="9"/>
      <c r="G212" s="9"/>
      <c r="H212" s="9"/>
      <c r="I212" s="9"/>
      <c r="AF212" s="218"/>
    </row>
    <row r="213" spans="1:32" ht="14.25">
      <c r="A213" s="21" t="s">
        <v>4</v>
      </c>
      <c r="B213" s="19" t="s">
        <v>495</v>
      </c>
      <c r="C213" s="19" t="s">
        <v>129</v>
      </c>
      <c r="D213" s="1" t="s">
        <v>514</v>
      </c>
      <c r="E213" s="9"/>
      <c r="F213" s="9">
        <v>15.58</v>
      </c>
      <c r="G213" s="9"/>
      <c r="H213" s="9"/>
      <c r="I213" s="9"/>
      <c r="J213" s="26">
        <v>0</v>
      </c>
      <c r="M213" s="26">
        <v>0</v>
      </c>
      <c r="O213" s="26">
        <v>0</v>
      </c>
      <c r="P213" s="26">
        <v>0</v>
      </c>
      <c r="Q213" s="26">
        <v>0</v>
      </c>
      <c r="R213" s="26">
        <v>0</v>
      </c>
      <c r="AB213" s="64">
        <v>0</v>
      </c>
      <c r="AC213" s="26">
        <v>0</v>
      </c>
      <c r="AF213" s="218"/>
    </row>
    <row r="214" spans="1:32" ht="14.25">
      <c r="A214" s="21"/>
      <c r="B214" s="19"/>
      <c r="C214" s="19"/>
      <c r="E214" s="9"/>
      <c r="F214" s="9"/>
      <c r="G214" s="9"/>
      <c r="H214" s="9"/>
      <c r="I214" s="9"/>
      <c r="AF214" s="218"/>
    </row>
    <row r="215" spans="1:32" ht="14.25">
      <c r="A215" s="21" t="s">
        <v>4</v>
      </c>
      <c r="B215" s="19">
        <v>1910</v>
      </c>
      <c r="C215" s="19">
        <v>4310</v>
      </c>
      <c r="D215" s="1" t="s">
        <v>171</v>
      </c>
      <c r="E215" s="7">
        <v>34622</v>
      </c>
      <c r="F215" s="9">
        <v>49996.22</v>
      </c>
      <c r="G215" s="7">
        <v>44979.05</v>
      </c>
      <c r="H215" s="7">
        <v>45242.92</v>
      </c>
      <c r="I215" s="7">
        <v>203040.76</v>
      </c>
      <c r="J215" s="26">
        <v>63901.34</v>
      </c>
      <c r="K215" s="26">
        <v>33384.57</v>
      </c>
      <c r="L215" s="26">
        <v>32117.45</v>
      </c>
      <c r="M215" s="26">
        <v>27412.88</v>
      </c>
      <c r="N215" s="26">
        <v>29896.27</v>
      </c>
      <c r="O215" s="26">
        <v>21785.18</v>
      </c>
      <c r="P215" s="26">
        <v>17399.71</v>
      </c>
      <c r="Q215" s="26">
        <v>17572.91</v>
      </c>
      <c r="R215" s="26">
        <v>18090.12</v>
      </c>
      <c r="S215" s="26">
        <v>19137.8</v>
      </c>
      <c r="T215" s="26">
        <v>16224.12</v>
      </c>
      <c r="U215" s="137">
        <v>15744.32</v>
      </c>
      <c r="V215" s="137">
        <v>17194.36</v>
      </c>
      <c r="W215" s="137">
        <v>16609.11</v>
      </c>
      <c r="X215" s="137">
        <v>20872.94</v>
      </c>
      <c r="Y215" s="137">
        <v>50000</v>
      </c>
      <c r="Z215" s="137">
        <f aca="true" t="shared" si="48" ref="Z215:Z224">Y215</f>
        <v>50000</v>
      </c>
      <c r="AA215" s="137">
        <v>19898.58</v>
      </c>
      <c r="AB215" s="64">
        <f>SUM(AA215/Z215)</f>
        <v>0.39797160000000004</v>
      </c>
      <c r="AC215" s="26">
        <v>50000</v>
      </c>
      <c r="AE215" s="26">
        <f>SUM(AC215:AD215)</f>
        <v>50000</v>
      </c>
      <c r="AF215" s="218"/>
    </row>
    <row r="216" spans="1:32" ht="14.25">
      <c r="A216" s="21"/>
      <c r="B216" s="19"/>
      <c r="C216" s="19"/>
      <c r="E216" s="7"/>
      <c r="F216" s="9"/>
      <c r="G216" s="7"/>
      <c r="H216" s="7"/>
      <c r="I216" s="7"/>
      <c r="AF216" s="218"/>
    </row>
    <row r="217" spans="1:32" ht="14.25">
      <c r="A217" s="21" t="s">
        <v>4</v>
      </c>
      <c r="B217" s="19">
        <v>1920</v>
      </c>
      <c r="C217" s="19">
        <v>4080</v>
      </c>
      <c r="D217" s="1" t="s">
        <v>172</v>
      </c>
      <c r="E217" s="7">
        <v>4915</v>
      </c>
      <c r="F217" s="9">
        <v>4580</v>
      </c>
      <c r="G217" s="7">
        <v>4725</v>
      </c>
      <c r="H217" s="7">
        <v>4968</v>
      </c>
      <c r="I217" s="7">
        <v>35</v>
      </c>
      <c r="J217" s="26">
        <v>4858</v>
      </c>
      <c r="K217" s="26">
        <v>4955</v>
      </c>
      <c r="L217" s="26">
        <v>5104</v>
      </c>
      <c r="M217" s="26">
        <v>5257</v>
      </c>
      <c r="N217" s="26">
        <v>5257</v>
      </c>
      <c r="O217" s="26">
        <v>5291</v>
      </c>
      <c r="P217" s="26">
        <v>5291</v>
      </c>
      <c r="Q217" s="26">
        <v>5291</v>
      </c>
      <c r="R217" s="26">
        <v>5291</v>
      </c>
      <c r="S217" s="26">
        <v>5291</v>
      </c>
      <c r="T217" s="26">
        <v>5291</v>
      </c>
      <c r="U217" s="137">
        <v>5291</v>
      </c>
      <c r="V217" s="137">
        <v>5291</v>
      </c>
      <c r="W217" s="137">
        <v>5291</v>
      </c>
      <c r="X217" s="137">
        <v>10582</v>
      </c>
      <c r="Y217" s="137">
        <v>5291</v>
      </c>
      <c r="Z217" s="137">
        <f t="shared" si="48"/>
        <v>5291</v>
      </c>
      <c r="AA217" s="137">
        <v>5291</v>
      </c>
      <c r="AB217" s="64">
        <f>SUM(AA217/Z217)</f>
        <v>1</v>
      </c>
      <c r="AC217" s="26">
        <v>5291</v>
      </c>
      <c r="AE217" s="26">
        <f>SUM(AC217:AD217)</f>
        <v>5291</v>
      </c>
      <c r="AF217" s="218"/>
    </row>
    <row r="218" spans="1:32" ht="14.25">
      <c r="A218" s="21" t="s">
        <v>104</v>
      </c>
      <c r="B218" s="19"/>
      <c r="C218" s="19"/>
      <c r="E218" s="7"/>
      <c r="F218" s="9"/>
      <c r="G218" s="9"/>
      <c r="H218" s="9"/>
      <c r="I218" s="9"/>
      <c r="AF218" s="218"/>
    </row>
    <row r="219" spans="1:32" ht="14.25">
      <c r="A219" s="21" t="s">
        <v>4</v>
      </c>
      <c r="B219" s="19">
        <v>1930</v>
      </c>
      <c r="C219" s="22"/>
      <c r="D219" s="18" t="s">
        <v>515</v>
      </c>
      <c r="E219" s="23"/>
      <c r="F219" s="9"/>
      <c r="G219" s="9"/>
      <c r="H219" s="9"/>
      <c r="I219" s="9"/>
      <c r="AF219" s="218"/>
    </row>
    <row r="220" spans="1:32" ht="14.25">
      <c r="A220" s="21"/>
      <c r="B220" s="19"/>
      <c r="C220" s="70" t="s">
        <v>641</v>
      </c>
      <c r="D220" s="1" t="s">
        <v>1291</v>
      </c>
      <c r="E220" s="23"/>
      <c r="F220" s="9"/>
      <c r="G220" s="9"/>
      <c r="H220" s="9"/>
      <c r="I220" s="9"/>
      <c r="T220" s="26">
        <v>0</v>
      </c>
      <c r="U220" s="137">
        <v>0</v>
      </c>
      <c r="V220" s="137">
        <v>51968.09</v>
      </c>
      <c r="W220" s="137">
        <v>150049.17</v>
      </c>
      <c r="X220" s="137">
        <v>90233.38</v>
      </c>
      <c r="Y220" s="137">
        <v>70000</v>
      </c>
      <c r="Z220" s="137">
        <f t="shared" si="48"/>
        <v>70000</v>
      </c>
      <c r="AA220" s="137">
        <v>79721.67</v>
      </c>
      <c r="AB220" s="64">
        <f>SUM(AA220/Z220)</f>
        <v>1.138881</v>
      </c>
      <c r="AC220" s="26">
        <v>75000</v>
      </c>
      <c r="AD220" s="26">
        <v>-3000</v>
      </c>
      <c r="AE220" s="166">
        <f>SUM(AC220:AD220)</f>
        <v>72000</v>
      </c>
      <c r="AF220" s="218"/>
    </row>
    <row r="221" spans="1:32" ht="14.25">
      <c r="A221" s="21"/>
      <c r="B221" s="19"/>
      <c r="C221" s="70" t="s">
        <v>339</v>
      </c>
      <c r="D221" s="1" t="s">
        <v>340</v>
      </c>
      <c r="E221" s="23"/>
      <c r="F221" s="9"/>
      <c r="G221" s="9"/>
      <c r="H221" s="9"/>
      <c r="I221" s="9"/>
      <c r="T221" s="26">
        <v>0</v>
      </c>
      <c r="U221" s="137">
        <v>0</v>
      </c>
      <c r="V221" s="137">
        <v>0</v>
      </c>
      <c r="W221" s="137">
        <v>2750</v>
      </c>
      <c r="Y221" s="137">
        <v>0</v>
      </c>
      <c r="Z221" s="137">
        <f t="shared" si="48"/>
        <v>0</v>
      </c>
      <c r="AA221" s="137">
        <v>0</v>
      </c>
      <c r="AB221" s="64">
        <v>0</v>
      </c>
      <c r="AC221" s="26">
        <v>0</v>
      </c>
      <c r="AE221" s="166">
        <f>SUM(AC221:AD221)</f>
        <v>0</v>
      </c>
      <c r="AF221" s="218"/>
    </row>
    <row r="222" spans="1:32" ht="14.25">
      <c r="A222" s="21"/>
      <c r="B222" s="19"/>
      <c r="C222" s="19">
        <v>4145</v>
      </c>
      <c r="D222" s="1" t="s">
        <v>173</v>
      </c>
      <c r="E222" s="7">
        <v>117454</v>
      </c>
      <c r="F222" s="9">
        <v>106110.53</v>
      </c>
      <c r="G222" s="7">
        <v>66212.69</v>
      </c>
      <c r="H222" s="7">
        <v>19818.52</v>
      </c>
      <c r="I222" s="7">
        <v>10654.83</v>
      </c>
      <c r="J222" s="26">
        <v>10312</v>
      </c>
      <c r="K222" s="26">
        <v>5460.58</v>
      </c>
      <c r="L222" s="26">
        <v>30872.84</v>
      </c>
      <c r="M222" s="26">
        <v>16436.9</v>
      </c>
      <c r="N222" s="26">
        <v>73234.66</v>
      </c>
      <c r="O222" s="26">
        <v>46597.97</v>
      </c>
      <c r="P222" s="26">
        <v>102296.74</v>
      </c>
      <c r="Q222" s="26">
        <v>102702.36</v>
      </c>
      <c r="R222" s="26">
        <v>60897.23</v>
      </c>
      <c r="S222" s="26">
        <v>69177.42</v>
      </c>
      <c r="T222" s="26">
        <v>68889.31</v>
      </c>
      <c r="U222" s="137">
        <v>60698.53</v>
      </c>
      <c r="V222" s="137">
        <v>52247.1</v>
      </c>
      <c r="W222" s="137">
        <v>16091.96</v>
      </c>
      <c r="X222" s="137">
        <v>47445.27</v>
      </c>
      <c r="Y222" s="137">
        <v>40000</v>
      </c>
      <c r="Z222" s="137">
        <f t="shared" si="48"/>
        <v>40000</v>
      </c>
      <c r="AA222" s="137">
        <v>5574</v>
      </c>
      <c r="AB222" s="64">
        <f>SUM(AA222/Z222)</f>
        <v>0.13935</v>
      </c>
      <c r="AC222" s="26">
        <v>40000</v>
      </c>
      <c r="AD222" s="26">
        <v>-5000</v>
      </c>
      <c r="AE222" s="166">
        <f>SUM(AC222:AD222)</f>
        <v>35000</v>
      </c>
      <c r="AF222" s="218"/>
    </row>
    <row r="223" spans="1:32" ht="14.25">
      <c r="A223" s="21"/>
      <c r="B223" s="19"/>
      <c r="C223" s="19">
        <v>4490</v>
      </c>
      <c r="D223" s="1" t="s">
        <v>515</v>
      </c>
      <c r="E223" s="7">
        <v>10000</v>
      </c>
      <c r="F223" s="9">
        <v>400650</v>
      </c>
      <c r="G223" s="7">
        <v>4135.1</v>
      </c>
      <c r="H223" s="7">
        <v>4415</v>
      </c>
      <c r="I223" s="7">
        <v>309983.66</v>
      </c>
      <c r="J223" s="26">
        <v>10964.09</v>
      </c>
      <c r="K223" s="26">
        <v>19670</v>
      </c>
      <c r="L223" s="26">
        <v>3450.88</v>
      </c>
      <c r="M223" s="26">
        <v>2500</v>
      </c>
      <c r="N223" s="26">
        <v>7500</v>
      </c>
      <c r="O223" s="26">
        <v>7500</v>
      </c>
      <c r="P223" s="26">
        <v>300</v>
      </c>
      <c r="Q223" s="26">
        <v>135</v>
      </c>
      <c r="R223" s="26">
        <v>0</v>
      </c>
      <c r="S223" s="26">
        <v>0</v>
      </c>
      <c r="T223" s="26">
        <v>0</v>
      </c>
      <c r="U223" s="137">
        <v>0</v>
      </c>
      <c r="V223" s="137">
        <v>1000</v>
      </c>
      <c r="W223" s="137">
        <v>0</v>
      </c>
      <c r="X223" s="137">
        <v>10000</v>
      </c>
      <c r="Y223" s="137">
        <v>5000</v>
      </c>
      <c r="Z223" s="137">
        <f t="shared" si="48"/>
        <v>5000</v>
      </c>
      <c r="AA223" s="137">
        <v>0</v>
      </c>
      <c r="AB223" s="64">
        <f>SUM(AA223/Z223)</f>
        <v>0</v>
      </c>
      <c r="AC223" s="26">
        <v>5000</v>
      </c>
      <c r="AE223" s="166">
        <f>SUM(AC223:AD223)</f>
        <v>5000</v>
      </c>
      <c r="AF223" s="218"/>
    </row>
    <row r="224" spans="1:32" ht="15" thickBot="1">
      <c r="A224" s="31"/>
      <c r="B224" s="32"/>
      <c r="C224" s="32" t="s">
        <v>1182</v>
      </c>
      <c r="D224" s="38" t="s">
        <v>1183</v>
      </c>
      <c r="E224" s="34"/>
      <c r="F224" s="35"/>
      <c r="G224" s="34"/>
      <c r="H224" s="34"/>
      <c r="I224" s="34"/>
      <c r="J224" s="36"/>
      <c r="K224" s="36"/>
      <c r="L224" s="36"/>
      <c r="M224" s="36"/>
      <c r="N224" s="36"/>
      <c r="O224" s="36"/>
      <c r="P224" s="36"/>
      <c r="Q224" s="36"/>
      <c r="R224" s="36">
        <v>5086.63</v>
      </c>
      <c r="S224" s="36">
        <v>517.88</v>
      </c>
      <c r="T224" s="36">
        <v>9000</v>
      </c>
      <c r="U224" s="138">
        <v>0</v>
      </c>
      <c r="V224" s="138">
        <v>0</v>
      </c>
      <c r="W224" s="138">
        <v>0</v>
      </c>
      <c r="X224" s="138"/>
      <c r="Y224" s="138">
        <v>0</v>
      </c>
      <c r="Z224" s="138">
        <f t="shared" si="48"/>
        <v>0</v>
      </c>
      <c r="AA224" s="138">
        <v>0</v>
      </c>
      <c r="AB224" s="65">
        <v>0</v>
      </c>
      <c r="AC224" s="36">
        <v>0</v>
      </c>
      <c r="AD224" s="36"/>
      <c r="AE224" s="36">
        <f>SUM(AC224:AD224)</f>
        <v>0</v>
      </c>
      <c r="AF224" s="218"/>
    </row>
    <row r="225" spans="1:32" ht="14.25">
      <c r="A225" s="21" t="s">
        <v>4</v>
      </c>
      <c r="B225" s="19">
        <v>1930</v>
      </c>
      <c r="C225" s="19"/>
      <c r="D225" s="1" t="s">
        <v>513</v>
      </c>
      <c r="E225" s="9">
        <f aca="true" t="shared" si="49" ref="E225:O225">SUM(E222:E223)</f>
        <v>127454</v>
      </c>
      <c r="F225" s="9">
        <f t="shared" si="49"/>
        <v>506760.53</v>
      </c>
      <c r="G225" s="9">
        <f t="shared" si="49"/>
        <v>70347.79000000001</v>
      </c>
      <c r="H225" s="9">
        <f t="shared" si="49"/>
        <v>24233.52</v>
      </c>
      <c r="I225" s="9">
        <f t="shared" si="49"/>
        <v>320638.49</v>
      </c>
      <c r="J225" s="9">
        <f t="shared" si="49"/>
        <v>21276.09</v>
      </c>
      <c r="K225" s="9">
        <f t="shared" si="49"/>
        <v>25130.58</v>
      </c>
      <c r="L225" s="9">
        <f t="shared" si="49"/>
        <v>34323.72</v>
      </c>
      <c r="M225" s="9">
        <f t="shared" si="49"/>
        <v>18936.9</v>
      </c>
      <c r="N225" s="9">
        <f t="shared" si="49"/>
        <v>80734.66</v>
      </c>
      <c r="O225" s="9">
        <f t="shared" si="49"/>
        <v>54097.97</v>
      </c>
      <c r="P225" s="9">
        <f>SUM(P222:P223)</f>
        <v>102596.74</v>
      </c>
      <c r="Q225" s="9">
        <f>SUM(Q222:Q223)</f>
        <v>102837.36</v>
      </c>
      <c r="R225" s="9">
        <f>SUM(R222:R223)</f>
        <v>60897.23</v>
      </c>
      <c r="S225" s="9">
        <v>69695.3</v>
      </c>
      <c r="T225" s="139">
        <f aca="true" t="shared" si="50" ref="T225:AA225">SUM(T220:T224)</f>
        <v>77889.31</v>
      </c>
      <c r="U225" s="139">
        <f>SUM(U220:U224)</f>
        <v>60698.53</v>
      </c>
      <c r="V225" s="139">
        <f t="shared" si="50"/>
        <v>105215.19</v>
      </c>
      <c r="W225" s="139">
        <f t="shared" si="50"/>
        <v>168891.13</v>
      </c>
      <c r="X225" s="139">
        <f t="shared" si="50"/>
        <v>147678.65</v>
      </c>
      <c r="Y225" s="139">
        <f>SUM(Y220:Y224)</f>
        <v>115000</v>
      </c>
      <c r="Z225" s="139">
        <f t="shared" si="50"/>
        <v>115000</v>
      </c>
      <c r="AA225" s="139">
        <f t="shared" si="50"/>
        <v>85295.67</v>
      </c>
      <c r="AB225" s="64">
        <f>SUM(AA225/Z225)</f>
        <v>0.7417014782608695</v>
      </c>
      <c r="AC225" s="9">
        <f>SUM(AC220:AC224)</f>
        <v>120000</v>
      </c>
      <c r="AD225" s="9">
        <f>SUM(AD222:AD223)</f>
        <v>-5000</v>
      </c>
      <c r="AE225" s="26">
        <f>SUM(AC225+AD225)</f>
        <v>115000</v>
      </c>
      <c r="AF225" s="218"/>
    </row>
    <row r="226" spans="1:32" ht="14.25">
      <c r="A226" s="21"/>
      <c r="B226" s="19"/>
      <c r="C226" s="19"/>
      <c r="E226" s="7" t="s">
        <v>104</v>
      </c>
      <c r="F226" s="9"/>
      <c r="G226" s="9"/>
      <c r="H226" s="9"/>
      <c r="I226" s="9"/>
      <c r="AF226" s="218"/>
    </row>
    <row r="227" spans="1:32" ht="14.25">
      <c r="A227" s="21" t="s">
        <v>4</v>
      </c>
      <c r="B227" s="19">
        <v>1964</v>
      </c>
      <c r="C227" s="19">
        <v>4450</v>
      </c>
      <c r="D227" s="1" t="s">
        <v>174</v>
      </c>
      <c r="E227" s="7">
        <v>2191</v>
      </c>
      <c r="F227" s="9">
        <v>40302.25</v>
      </c>
      <c r="G227" s="7">
        <v>6829.22</v>
      </c>
      <c r="H227" s="7">
        <v>11704.66</v>
      </c>
      <c r="I227" s="7">
        <v>9761.49</v>
      </c>
      <c r="J227" s="26">
        <v>970.26</v>
      </c>
      <c r="K227" s="26">
        <v>14691.18</v>
      </c>
      <c r="L227" s="26">
        <v>0</v>
      </c>
      <c r="M227" s="26">
        <v>3639.71</v>
      </c>
      <c r="N227" s="26">
        <v>814.32</v>
      </c>
      <c r="O227" s="26">
        <v>0</v>
      </c>
      <c r="P227" s="26">
        <v>42715.85</v>
      </c>
      <c r="Q227" s="26">
        <v>4848.68</v>
      </c>
      <c r="R227" s="26">
        <v>1299.48</v>
      </c>
      <c r="T227" s="26">
        <v>38473.19</v>
      </c>
      <c r="V227" s="137">
        <v>0</v>
      </c>
      <c r="W227" s="137">
        <v>5428</v>
      </c>
      <c r="X227" s="137">
        <v>0</v>
      </c>
      <c r="Y227" s="137">
        <v>165000</v>
      </c>
      <c r="Z227" s="137">
        <f aca="true" t="shared" si="51" ref="Z227:Z233">Y227</f>
        <v>165000</v>
      </c>
      <c r="AA227" s="137">
        <v>81163.52</v>
      </c>
      <c r="AB227" s="64">
        <v>0</v>
      </c>
      <c r="AC227" s="26">
        <v>0</v>
      </c>
      <c r="AE227" s="26">
        <f>SUM(AC227:AD227)</f>
        <v>0</v>
      </c>
      <c r="AF227" s="218"/>
    </row>
    <row r="228" spans="1:32" ht="14.25">
      <c r="A228" s="21"/>
      <c r="B228" s="19"/>
      <c r="C228" s="19"/>
      <c r="E228" s="7"/>
      <c r="F228" s="9"/>
      <c r="G228" s="7"/>
      <c r="H228" s="7"/>
      <c r="I228" s="7"/>
      <c r="AF228" s="218"/>
    </row>
    <row r="229" spans="1:32" ht="14.25">
      <c r="A229" s="21" t="s">
        <v>4</v>
      </c>
      <c r="B229" s="19" t="s">
        <v>1231</v>
      </c>
      <c r="C229" s="19" t="s">
        <v>1232</v>
      </c>
      <c r="D229" s="1" t="s">
        <v>1233</v>
      </c>
      <c r="E229" s="7"/>
      <c r="F229" s="9"/>
      <c r="G229" s="7"/>
      <c r="H229" s="7"/>
      <c r="I229" s="7"/>
      <c r="T229" s="26">
        <v>12706.25</v>
      </c>
      <c r="U229" s="137">
        <v>16325</v>
      </c>
      <c r="V229" s="137">
        <v>8265</v>
      </c>
      <c r="W229" s="137">
        <v>0</v>
      </c>
      <c r="X229" s="137">
        <v>2945</v>
      </c>
      <c r="Y229" s="137">
        <v>0</v>
      </c>
      <c r="Z229" s="137">
        <f t="shared" si="51"/>
        <v>0</v>
      </c>
      <c r="AA229" s="137">
        <v>0</v>
      </c>
      <c r="AB229" s="64">
        <v>0</v>
      </c>
      <c r="AC229" s="26">
        <v>0</v>
      </c>
      <c r="AE229" s="26">
        <f>SUM(AC229:AD229)</f>
        <v>0</v>
      </c>
      <c r="AF229" s="218"/>
    </row>
    <row r="230" spans="1:32" ht="14.25">
      <c r="A230" s="21"/>
      <c r="B230" s="19"/>
      <c r="C230" s="19" t="s">
        <v>1252</v>
      </c>
      <c r="D230" s="1" t="s">
        <v>1267</v>
      </c>
      <c r="E230" s="7"/>
      <c r="F230" s="9"/>
      <c r="G230" s="7"/>
      <c r="H230" s="7"/>
      <c r="I230" s="7"/>
      <c r="T230" s="26">
        <v>0</v>
      </c>
      <c r="U230" s="137">
        <v>4000</v>
      </c>
      <c r="V230" s="137">
        <v>0</v>
      </c>
      <c r="W230" s="137">
        <v>0</v>
      </c>
      <c r="X230" s="137">
        <v>0</v>
      </c>
      <c r="Y230" s="137">
        <v>1000</v>
      </c>
      <c r="Z230" s="137">
        <f t="shared" si="51"/>
        <v>1000</v>
      </c>
      <c r="AA230" s="137">
        <v>0</v>
      </c>
      <c r="AB230" s="64">
        <v>0</v>
      </c>
      <c r="AC230" s="26">
        <v>0</v>
      </c>
      <c r="AE230" s="26">
        <f>SUM(AC230:AD230)</f>
        <v>0</v>
      </c>
      <c r="AF230" s="218"/>
    </row>
    <row r="231" spans="1:32" ht="14.25">
      <c r="A231" s="21" t="s">
        <v>4</v>
      </c>
      <c r="B231" s="19" t="s">
        <v>1117</v>
      </c>
      <c r="C231" s="19" t="s">
        <v>129</v>
      </c>
      <c r="D231" s="1" t="s">
        <v>1205</v>
      </c>
      <c r="E231" s="7"/>
      <c r="F231" s="9"/>
      <c r="G231" s="7"/>
      <c r="H231" s="7"/>
      <c r="I231" s="7"/>
      <c r="S231" s="26">
        <v>8511.1</v>
      </c>
      <c r="T231" s="26">
        <v>17150.35</v>
      </c>
      <c r="U231" s="137">
        <v>13590.94</v>
      </c>
      <c r="V231" s="137">
        <v>13154.77</v>
      </c>
      <c r="W231" s="137">
        <v>0</v>
      </c>
      <c r="X231" s="137">
        <v>0</v>
      </c>
      <c r="Y231" s="137">
        <v>12000</v>
      </c>
      <c r="Z231" s="137">
        <f t="shared" si="51"/>
        <v>12000</v>
      </c>
      <c r="AA231" s="137">
        <v>9357.65</v>
      </c>
      <c r="AB231" s="64">
        <f>SUM(AA231/Z231)</f>
        <v>0.7798041666666666</v>
      </c>
      <c r="AC231" s="26">
        <v>15000</v>
      </c>
      <c r="AD231" s="26">
        <v>-3000</v>
      </c>
      <c r="AE231" s="26">
        <f>SUM(AC231:AD231)</f>
        <v>12000</v>
      </c>
      <c r="AF231" s="218"/>
    </row>
    <row r="232" spans="1:32" ht="14.25">
      <c r="A232" s="21" t="s">
        <v>4</v>
      </c>
      <c r="B232" s="19" t="s">
        <v>1117</v>
      </c>
      <c r="C232" s="19" t="s">
        <v>134</v>
      </c>
      <c r="D232" s="1" t="s">
        <v>1184</v>
      </c>
      <c r="E232" s="7"/>
      <c r="F232" s="9"/>
      <c r="G232" s="7"/>
      <c r="H232" s="7"/>
      <c r="I232" s="7"/>
      <c r="R232" s="26">
        <v>13357.11</v>
      </c>
      <c r="T232" s="26">
        <v>0</v>
      </c>
      <c r="U232" s="137">
        <v>1246</v>
      </c>
      <c r="V232" s="137">
        <v>0</v>
      </c>
      <c r="W232" s="137">
        <v>1372</v>
      </c>
      <c r="X232" s="137">
        <v>0</v>
      </c>
      <c r="Y232" s="137">
        <v>2500</v>
      </c>
      <c r="Z232" s="137">
        <f t="shared" si="51"/>
        <v>2500</v>
      </c>
      <c r="AA232" s="137">
        <v>2017.5</v>
      </c>
      <c r="AB232" s="64">
        <f>SUM(AA232/Z232)</f>
        <v>0.807</v>
      </c>
      <c r="AC232" s="26">
        <v>2500</v>
      </c>
      <c r="AE232" s="26">
        <f>SUM(AC232:AD232)</f>
        <v>2500</v>
      </c>
      <c r="AF232" s="218"/>
    </row>
    <row r="233" spans="1:32" ht="15" thickBot="1">
      <c r="A233" s="31" t="s">
        <v>4</v>
      </c>
      <c r="B233" s="32" t="s">
        <v>1117</v>
      </c>
      <c r="C233" s="78" t="s">
        <v>1232</v>
      </c>
      <c r="D233" s="38" t="s">
        <v>1388</v>
      </c>
      <c r="E233" s="34"/>
      <c r="F233" s="35"/>
      <c r="G233" s="34"/>
      <c r="H233" s="34"/>
      <c r="I233" s="34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138"/>
      <c r="V233" s="138">
        <v>0</v>
      </c>
      <c r="W233" s="138">
        <v>0</v>
      </c>
      <c r="X233" s="138">
        <v>22694.27</v>
      </c>
      <c r="Y233" s="138">
        <v>15000</v>
      </c>
      <c r="Z233" s="138">
        <f t="shared" si="51"/>
        <v>15000</v>
      </c>
      <c r="AA233" s="138">
        <v>8854</v>
      </c>
      <c r="AB233" s="65">
        <f>SUM(AA233/Z233)</f>
        <v>0.5902666666666667</v>
      </c>
      <c r="AC233" s="36">
        <v>15000</v>
      </c>
      <c r="AD233" s="36"/>
      <c r="AE233" s="36">
        <f>SUM(AC233:AD233)</f>
        <v>15000</v>
      </c>
      <c r="AF233" s="218"/>
    </row>
    <row r="234" spans="1:32" ht="14.25">
      <c r="A234" s="21"/>
      <c r="B234" s="19"/>
      <c r="C234" s="19"/>
      <c r="D234" s="1" t="s">
        <v>1296</v>
      </c>
      <c r="E234" s="7"/>
      <c r="F234" s="9"/>
      <c r="G234" s="7"/>
      <c r="H234" s="7"/>
      <c r="I234" s="7"/>
      <c r="T234" s="137">
        <f aca="true" t="shared" si="52" ref="T234:AA234">SUM(T229:T233)</f>
        <v>29856.6</v>
      </c>
      <c r="U234" s="137">
        <f t="shared" si="52"/>
        <v>35161.94</v>
      </c>
      <c r="V234" s="137">
        <f t="shared" si="52"/>
        <v>21419.77</v>
      </c>
      <c r="W234" s="137">
        <f t="shared" si="52"/>
        <v>1372</v>
      </c>
      <c r="X234" s="137">
        <f t="shared" si="52"/>
        <v>25639.27</v>
      </c>
      <c r="Y234" s="137">
        <f t="shared" si="52"/>
        <v>30500</v>
      </c>
      <c r="Z234" s="137">
        <f t="shared" si="52"/>
        <v>30500</v>
      </c>
      <c r="AA234" s="137">
        <f t="shared" si="52"/>
        <v>20229.15</v>
      </c>
      <c r="AB234" s="64">
        <f>SUM(AA234/Z234)</f>
        <v>0.6632508196721312</v>
      </c>
      <c r="AC234" s="137">
        <f>SUM(AC229:AC233)</f>
        <v>32500</v>
      </c>
      <c r="AD234" s="137">
        <f>SUM(AD229:AD233)</f>
        <v>-3000</v>
      </c>
      <c r="AE234" s="26">
        <f>SUM(AC234+AD234)</f>
        <v>29500</v>
      </c>
      <c r="AF234" s="218"/>
    </row>
    <row r="235" spans="1:32" ht="14.25">
      <c r="A235" s="21"/>
      <c r="B235" s="19"/>
      <c r="C235" s="19"/>
      <c r="E235" s="7"/>
      <c r="F235" s="9"/>
      <c r="G235" s="7"/>
      <c r="H235" s="7"/>
      <c r="I235" s="7"/>
      <c r="AF235" s="218"/>
    </row>
    <row r="236" spans="1:32" ht="14.25">
      <c r="A236" s="21" t="s">
        <v>4</v>
      </c>
      <c r="B236" s="19">
        <v>1990</v>
      </c>
      <c r="C236" s="19">
        <v>4460</v>
      </c>
      <c r="D236" s="1" t="s">
        <v>175</v>
      </c>
      <c r="E236" s="9">
        <v>-80</v>
      </c>
      <c r="F236" s="9">
        <v>0</v>
      </c>
      <c r="G236" s="9">
        <v>0</v>
      </c>
      <c r="H236" s="9">
        <v>0</v>
      </c>
      <c r="I236" s="9">
        <v>0</v>
      </c>
      <c r="J236" s="26">
        <v>0</v>
      </c>
      <c r="K236" s="26">
        <v>0</v>
      </c>
      <c r="L236" s="26">
        <v>0</v>
      </c>
      <c r="M236" s="26">
        <v>752.74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137">
        <v>0</v>
      </c>
      <c r="V236" s="137">
        <v>0</v>
      </c>
      <c r="W236" s="137">
        <v>0</v>
      </c>
      <c r="X236" s="137">
        <v>0</v>
      </c>
      <c r="Y236" s="137">
        <v>50000</v>
      </c>
      <c r="Z236" s="137">
        <f>Y236</f>
        <v>50000</v>
      </c>
      <c r="AA236" s="137">
        <v>0</v>
      </c>
      <c r="AB236" s="64">
        <v>0</v>
      </c>
      <c r="AC236" s="26">
        <v>50000</v>
      </c>
      <c r="AE236" s="26">
        <f>SUM(AC236:AD236)</f>
        <v>50000</v>
      </c>
      <c r="AF236" s="218"/>
    </row>
    <row r="237" spans="1:32" ht="14.25">
      <c r="A237" s="21"/>
      <c r="B237" s="19"/>
      <c r="C237" s="19"/>
      <c r="D237" s="1" t="s">
        <v>104</v>
      </c>
      <c r="E237" s="24"/>
      <c r="F237" s="24"/>
      <c r="G237" s="14"/>
      <c r="H237" s="24"/>
      <c r="I237" s="9"/>
      <c r="AF237" s="218"/>
    </row>
    <row r="238" spans="1:32" ht="14.25">
      <c r="A238" s="21" t="s">
        <v>4</v>
      </c>
      <c r="B238" s="19">
        <v>3120</v>
      </c>
      <c r="C238" s="22"/>
      <c r="D238" s="18" t="s">
        <v>176</v>
      </c>
      <c r="E238" s="16"/>
      <c r="F238" s="16"/>
      <c r="G238" s="16"/>
      <c r="H238" s="16"/>
      <c r="I238" s="9"/>
      <c r="AF238" s="218"/>
    </row>
    <row r="239" spans="1:32" ht="14.25">
      <c r="A239" s="21"/>
      <c r="B239" s="19"/>
      <c r="C239" s="19">
        <v>1100</v>
      </c>
      <c r="D239" s="1" t="s">
        <v>119</v>
      </c>
      <c r="E239" s="7">
        <v>1980547</v>
      </c>
      <c r="F239" s="9">
        <v>1857836.48</v>
      </c>
      <c r="G239" s="9">
        <v>1790917.48</v>
      </c>
      <c r="H239" s="9">
        <v>1928372.56</v>
      </c>
      <c r="I239" s="9">
        <v>1957778.91</v>
      </c>
      <c r="J239" s="26">
        <v>2119733.08</v>
      </c>
      <c r="K239" s="26">
        <v>2129024.18</v>
      </c>
      <c r="L239" s="26">
        <v>2195544.04</v>
      </c>
      <c r="M239" s="26">
        <v>2305094.26</v>
      </c>
      <c r="N239" s="26">
        <v>2364577.24</v>
      </c>
      <c r="O239" s="26">
        <v>2454451.39</v>
      </c>
      <c r="P239" s="26">
        <v>2028786.26</v>
      </c>
      <c r="Q239" s="26">
        <v>2014654.46</v>
      </c>
      <c r="R239" s="26">
        <v>2100849.97</v>
      </c>
      <c r="S239" s="26">
        <v>2346112.05</v>
      </c>
      <c r="T239" s="26">
        <v>2283000.9</v>
      </c>
      <c r="U239" s="137">
        <v>2289770.48</v>
      </c>
      <c r="V239" s="137">
        <v>2409760.86</v>
      </c>
      <c r="W239" s="137">
        <v>2430236.93</v>
      </c>
      <c r="X239" s="137">
        <v>2549699.41</v>
      </c>
      <c r="Y239" s="26">
        <v>2808400</v>
      </c>
      <c r="Z239" s="167">
        <f>Y239</f>
        <v>2808400</v>
      </c>
      <c r="AA239" s="167">
        <v>1883301.9</v>
      </c>
      <c r="AB239" s="64">
        <f>SUM(AA239/Z239)</f>
        <v>0.6705960333285856</v>
      </c>
      <c r="AC239" s="26">
        <v>3125600</v>
      </c>
      <c r="AD239" s="26">
        <v>-67000</v>
      </c>
      <c r="AE239" s="166">
        <f>SUM(AC239:AD239)</f>
        <v>3058600</v>
      </c>
      <c r="AF239" s="218"/>
    </row>
    <row r="240" spans="1:32" ht="14.25">
      <c r="A240" s="21"/>
      <c r="B240" s="19"/>
      <c r="C240" s="19">
        <v>1130</v>
      </c>
      <c r="D240" s="1" t="s">
        <v>1204</v>
      </c>
      <c r="E240" s="7"/>
      <c r="F240" s="9">
        <v>124049.21</v>
      </c>
      <c r="G240" s="9">
        <v>112879.44</v>
      </c>
      <c r="H240" s="9">
        <v>129728.58</v>
      </c>
      <c r="I240" s="9">
        <v>120759.01</v>
      </c>
      <c r="J240" s="26">
        <v>130960.54</v>
      </c>
      <c r="K240" s="26">
        <v>135040.49</v>
      </c>
      <c r="L240" s="26">
        <v>111563.39</v>
      </c>
      <c r="M240" s="26">
        <v>108144.02</v>
      </c>
      <c r="N240" s="26">
        <v>109946.56</v>
      </c>
      <c r="O240" s="26">
        <v>114068.85</v>
      </c>
      <c r="P240" s="26">
        <v>117592.14</v>
      </c>
      <c r="Q240" s="26">
        <v>126752.8</v>
      </c>
      <c r="R240" s="26">
        <v>110380.39</v>
      </c>
      <c r="S240" s="26">
        <v>120061.24</v>
      </c>
      <c r="T240" s="26">
        <v>116157.39</v>
      </c>
      <c r="U240" s="137">
        <v>100853.15</v>
      </c>
      <c r="V240" s="137">
        <v>100042.39</v>
      </c>
      <c r="W240" s="137">
        <v>103172.15</v>
      </c>
      <c r="X240" s="137">
        <v>94099.83</v>
      </c>
      <c r="Y240" s="26">
        <v>110400</v>
      </c>
      <c r="Z240" s="167">
        <f aca="true" t="shared" si="53" ref="Z240:Z288">Y240</f>
        <v>110400</v>
      </c>
      <c r="AA240" s="167">
        <v>70142.45</v>
      </c>
      <c r="AB240" s="64">
        <f aca="true" t="shared" si="54" ref="AB240:AB288">SUM(AA240/Z240)</f>
        <v>0.6353482789855073</v>
      </c>
      <c r="AC240" s="26">
        <v>114800</v>
      </c>
      <c r="AE240" s="166">
        <f aca="true" t="shared" si="55" ref="AE240:AE288">SUM(AC240:AD240)</f>
        <v>114800</v>
      </c>
      <c r="AF240" s="218"/>
    </row>
    <row r="241" spans="1:32" ht="14.25">
      <c r="A241" s="21"/>
      <c r="B241" s="19"/>
      <c r="C241" s="19">
        <v>1200</v>
      </c>
      <c r="D241" s="1" t="s">
        <v>636</v>
      </c>
      <c r="E241" s="7">
        <v>35895</v>
      </c>
      <c r="F241" s="1"/>
      <c r="G241" s="1"/>
      <c r="H241" s="9"/>
      <c r="I241" s="9">
        <v>4914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137">
        <v>0</v>
      </c>
      <c r="V241" s="137">
        <v>0</v>
      </c>
      <c r="W241" s="137">
        <v>0</v>
      </c>
      <c r="X241" s="137">
        <v>0</v>
      </c>
      <c r="Y241" s="26">
        <v>0</v>
      </c>
      <c r="Z241" s="167">
        <f t="shared" si="53"/>
        <v>0</v>
      </c>
      <c r="AA241" s="167">
        <v>0</v>
      </c>
      <c r="AB241" s="64">
        <v>0</v>
      </c>
      <c r="AC241" s="26">
        <v>0</v>
      </c>
      <c r="AE241" s="166">
        <f t="shared" si="55"/>
        <v>0</v>
      </c>
      <c r="AF241" s="218"/>
    </row>
    <row r="242" spans="1:32" ht="14.25">
      <c r="A242" s="21"/>
      <c r="B242" s="19"/>
      <c r="C242" s="19" t="s">
        <v>905</v>
      </c>
      <c r="D242" s="1" t="s">
        <v>1322</v>
      </c>
      <c r="E242" s="7"/>
      <c r="F242" s="1"/>
      <c r="G242" s="1"/>
      <c r="H242" s="9"/>
      <c r="I242" s="9"/>
      <c r="U242" s="137">
        <v>0</v>
      </c>
      <c r="V242" s="137">
        <v>0</v>
      </c>
      <c r="W242" s="137">
        <v>0</v>
      </c>
      <c r="X242" s="137">
        <v>0</v>
      </c>
      <c r="Y242" s="26">
        <v>0</v>
      </c>
      <c r="Z242" s="167">
        <f t="shared" si="53"/>
        <v>0</v>
      </c>
      <c r="AA242" s="167">
        <v>0</v>
      </c>
      <c r="AB242" s="64">
        <v>0</v>
      </c>
      <c r="AC242" s="26">
        <v>0</v>
      </c>
      <c r="AE242" s="166">
        <f t="shared" si="55"/>
        <v>0</v>
      </c>
      <c r="AF242" s="218"/>
    </row>
    <row r="243" spans="1:32" ht="14.25">
      <c r="A243" s="21"/>
      <c r="B243" s="19"/>
      <c r="C243" s="19">
        <v>1400</v>
      </c>
      <c r="D243" s="1" t="s">
        <v>106</v>
      </c>
      <c r="E243" s="7">
        <v>29545</v>
      </c>
      <c r="F243" s="9">
        <v>121444.75</v>
      </c>
      <c r="G243" s="9">
        <v>108797.19</v>
      </c>
      <c r="H243" s="9">
        <v>110800.08</v>
      </c>
      <c r="I243" s="9">
        <v>169289.54</v>
      </c>
      <c r="J243" s="26">
        <v>157009.95</v>
      </c>
      <c r="K243" s="26">
        <v>128164.39</v>
      </c>
      <c r="L243" s="26">
        <v>96613.42</v>
      </c>
      <c r="M243" s="26">
        <v>66814.12</v>
      </c>
      <c r="N243" s="26">
        <v>90447.36</v>
      </c>
      <c r="O243" s="26">
        <v>71317.15</v>
      </c>
      <c r="P243" s="26">
        <v>120245.92</v>
      </c>
      <c r="Q243" s="26">
        <v>144394.66</v>
      </c>
      <c r="R243" s="26">
        <v>122733.2</v>
      </c>
      <c r="S243" s="26">
        <v>124963.29</v>
      </c>
      <c r="T243" s="26">
        <v>137890.34</v>
      </c>
      <c r="U243" s="137">
        <v>171408.96</v>
      </c>
      <c r="V243" s="137">
        <v>144873.55</v>
      </c>
      <c r="W243" s="137">
        <v>173146.01</v>
      </c>
      <c r="X243" s="137">
        <v>232877.11</v>
      </c>
      <c r="Y243" s="26">
        <v>158000</v>
      </c>
      <c r="Z243" s="167">
        <f t="shared" si="53"/>
        <v>158000</v>
      </c>
      <c r="AA243" s="167">
        <v>273218.44</v>
      </c>
      <c r="AB243" s="64">
        <f t="shared" si="54"/>
        <v>1.7292306329113925</v>
      </c>
      <c r="AC243" s="26">
        <v>200000</v>
      </c>
      <c r="AD243" s="26">
        <v>-27000</v>
      </c>
      <c r="AE243" s="166">
        <f t="shared" si="55"/>
        <v>173000</v>
      </c>
      <c r="AF243" s="218"/>
    </row>
    <row r="244" spans="1:32" ht="14.25">
      <c r="A244" s="21"/>
      <c r="B244" s="19"/>
      <c r="C244" s="19" t="s">
        <v>177</v>
      </c>
      <c r="D244" s="1" t="s">
        <v>178</v>
      </c>
      <c r="E244" s="7">
        <v>23277</v>
      </c>
      <c r="F244" s="9"/>
      <c r="G244" s="7">
        <v>22202.03</v>
      </c>
      <c r="H244" s="9">
        <v>70636</v>
      </c>
      <c r="I244" s="9">
        <v>84576.59</v>
      </c>
      <c r="J244" s="26">
        <v>134463.93</v>
      </c>
      <c r="K244" s="26">
        <v>73256.95</v>
      </c>
      <c r="L244" s="26">
        <v>0</v>
      </c>
      <c r="M244" s="26">
        <v>64.44</v>
      </c>
      <c r="N244" s="26">
        <v>0</v>
      </c>
      <c r="O244" s="26">
        <v>85000</v>
      </c>
      <c r="P244" s="26">
        <v>27734.79</v>
      </c>
      <c r="Q244" s="26">
        <v>0</v>
      </c>
      <c r="R244" s="26">
        <v>0</v>
      </c>
      <c r="S244" s="26">
        <v>3250</v>
      </c>
      <c r="T244" s="26">
        <v>9136.8</v>
      </c>
      <c r="U244" s="137">
        <v>42220.8</v>
      </c>
      <c r="V244" s="137">
        <v>0</v>
      </c>
      <c r="W244" s="137">
        <v>2107.78</v>
      </c>
      <c r="X244" s="137">
        <v>40788.53</v>
      </c>
      <c r="Y244" s="26">
        <v>45000</v>
      </c>
      <c r="Z244" s="167">
        <f t="shared" si="53"/>
        <v>45000</v>
      </c>
      <c r="AA244" s="167">
        <v>30000</v>
      </c>
      <c r="AB244" s="64">
        <f t="shared" si="54"/>
        <v>0.6666666666666666</v>
      </c>
      <c r="AC244" s="26">
        <v>45000</v>
      </c>
      <c r="AE244" s="166">
        <f t="shared" si="55"/>
        <v>45000</v>
      </c>
      <c r="AF244" s="218"/>
    </row>
    <row r="245" spans="1:32" ht="14.25">
      <c r="A245" s="21"/>
      <c r="B245" s="19"/>
      <c r="C245" s="19" t="s">
        <v>179</v>
      </c>
      <c r="D245" s="1" t="s">
        <v>107</v>
      </c>
      <c r="E245" s="7"/>
      <c r="F245" s="9">
        <v>9292.47</v>
      </c>
      <c r="G245" s="7"/>
      <c r="H245" s="9"/>
      <c r="I245" s="9"/>
      <c r="J245" s="26">
        <v>0</v>
      </c>
      <c r="K245" s="26">
        <v>40000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7939.73</v>
      </c>
      <c r="R245" s="26">
        <v>9760</v>
      </c>
      <c r="S245" s="26">
        <v>8705.16</v>
      </c>
      <c r="T245" s="26">
        <v>1602.93</v>
      </c>
      <c r="U245" s="137">
        <v>0</v>
      </c>
      <c r="V245" s="137">
        <v>0</v>
      </c>
      <c r="W245" s="137">
        <v>5516.9</v>
      </c>
      <c r="X245" s="137">
        <v>5618.82</v>
      </c>
      <c r="Y245" s="26">
        <v>11100</v>
      </c>
      <c r="Z245" s="167">
        <f t="shared" si="53"/>
        <v>11100</v>
      </c>
      <c r="AA245" s="167">
        <v>4463.55</v>
      </c>
      <c r="AB245" s="64">
        <f t="shared" si="54"/>
        <v>0.4021216216216216</v>
      </c>
      <c r="AC245" s="26">
        <v>5000</v>
      </c>
      <c r="AE245" s="166">
        <f t="shared" si="55"/>
        <v>5000</v>
      </c>
      <c r="AF245" s="218"/>
    </row>
    <row r="246" spans="1:32" ht="14.25">
      <c r="A246" s="21"/>
      <c r="B246" s="19"/>
      <c r="C246" s="19">
        <v>2440</v>
      </c>
      <c r="D246" s="1" t="s">
        <v>180</v>
      </c>
      <c r="E246" s="7">
        <v>11809</v>
      </c>
      <c r="F246" s="9">
        <v>5688.32</v>
      </c>
      <c r="G246" s="7">
        <v>9635.89</v>
      </c>
      <c r="H246" s="9">
        <v>10000</v>
      </c>
      <c r="I246" s="9">
        <v>5716.75</v>
      </c>
      <c r="J246" s="26">
        <v>14283.25</v>
      </c>
      <c r="K246" s="26">
        <v>9603.16</v>
      </c>
      <c r="L246" s="26">
        <v>7161.91</v>
      </c>
      <c r="M246" s="26">
        <v>9338.71</v>
      </c>
      <c r="N246" s="26">
        <v>5974.97</v>
      </c>
      <c r="O246" s="26">
        <v>7480.93</v>
      </c>
      <c r="P246" s="26">
        <v>4779</v>
      </c>
      <c r="Q246" s="26">
        <v>9234</v>
      </c>
      <c r="R246" s="26">
        <v>9500</v>
      </c>
      <c r="S246" s="26">
        <v>9382.77</v>
      </c>
      <c r="T246" s="26">
        <v>10499.9</v>
      </c>
      <c r="U246" s="137">
        <v>6201.4</v>
      </c>
      <c r="V246" s="137">
        <v>15371.92</v>
      </c>
      <c r="W246" s="137">
        <v>759</v>
      </c>
      <c r="X246" s="137">
        <v>14703.5</v>
      </c>
      <c r="Y246" s="26">
        <v>16000</v>
      </c>
      <c r="Z246" s="167">
        <f t="shared" si="53"/>
        <v>16000</v>
      </c>
      <c r="AA246" s="167">
        <v>5386.68</v>
      </c>
      <c r="AB246" s="64">
        <f t="shared" si="54"/>
        <v>0.3366675</v>
      </c>
      <c r="AC246" s="26">
        <v>26000</v>
      </c>
      <c r="AE246" s="166">
        <f t="shared" si="55"/>
        <v>26000</v>
      </c>
      <c r="AF246" s="218"/>
    </row>
    <row r="247" spans="1:32" ht="14.25">
      <c r="A247" s="21"/>
      <c r="B247" s="19"/>
      <c r="C247" s="19">
        <v>2442</v>
      </c>
      <c r="D247" s="1" t="s">
        <v>181</v>
      </c>
      <c r="E247" s="7">
        <v>8214</v>
      </c>
      <c r="F247" s="9">
        <v>4617</v>
      </c>
      <c r="G247" s="7">
        <v>4165.71</v>
      </c>
      <c r="H247" s="7">
        <v>4964.22</v>
      </c>
      <c r="I247" s="7">
        <v>5000</v>
      </c>
      <c r="J247" s="26">
        <v>5000</v>
      </c>
      <c r="K247" s="26">
        <v>5000</v>
      </c>
      <c r="L247" s="26">
        <v>4700</v>
      </c>
      <c r="M247" s="26">
        <v>5000</v>
      </c>
      <c r="N247" s="26">
        <v>5000</v>
      </c>
      <c r="O247" s="26">
        <v>4500</v>
      </c>
      <c r="P247" s="26">
        <v>4500</v>
      </c>
      <c r="Q247" s="26">
        <v>4024</v>
      </c>
      <c r="R247" s="26">
        <v>764.2</v>
      </c>
      <c r="S247" s="26">
        <v>4211.8</v>
      </c>
      <c r="T247" s="26">
        <v>3562.45</v>
      </c>
      <c r="U247" s="137">
        <v>9729.9</v>
      </c>
      <c r="V247" s="137">
        <v>15529.9</v>
      </c>
      <c r="W247" s="137">
        <v>12551.9</v>
      </c>
      <c r="X247" s="137">
        <v>9729.9</v>
      </c>
      <c r="Y247" s="26">
        <v>11100</v>
      </c>
      <c r="Z247" s="167">
        <f t="shared" si="53"/>
        <v>11100</v>
      </c>
      <c r="AA247" s="167">
        <v>9729.9</v>
      </c>
      <c r="AB247" s="64">
        <f t="shared" si="54"/>
        <v>0.8765675675675675</v>
      </c>
      <c r="AC247" s="26">
        <v>11000</v>
      </c>
      <c r="AE247" s="166">
        <f t="shared" si="55"/>
        <v>11000</v>
      </c>
      <c r="AF247" s="218"/>
    </row>
    <row r="248" spans="1:32" ht="14.25">
      <c r="A248" s="21"/>
      <c r="B248" s="19"/>
      <c r="C248" s="19" t="s">
        <v>134</v>
      </c>
      <c r="D248" s="1" t="s">
        <v>108</v>
      </c>
      <c r="E248" s="7"/>
      <c r="F248" s="9"/>
      <c r="G248" s="7"/>
      <c r="H248" s="7"/>
      <c r="I248" s="7"/>
      <c r="J248" s="26">
        <v>380.38</v>
      </c>
      <c r="K248" s="26">
        <v>0</v>
      </c>
      <c r="L248" s="26">
        <v>0</v>
      </c>
      <c r="M248" s="26">
        <v>0</v>
      </c>
      <c r="N248" s="26">
        <v>0</v>
      </c>
      <c r="O248" s="26">
        <v>524.47</v>
      </c>
      <c r="P248" s="26">
        <v>2381.23</v>
      </c>
      <c r="Q248" s="26">
        <v>2370.43</v>
      </c>
      <c r="R248" s="26">
        <v>1841.96</v>
      </c>
      <c r="S248" s="26">
        <v>3266.63</v>
      </c>
      <c r="T248" s="26">
        <v>4561.34</v>
      </c>
      <c r="U248" s="137">
        <v>5670.06</v>
      </c>
      <c r="V248" s="137">
        <v>8248</v>
      </c>
      <c r="W248" s="137">
        <v>5671.69</v>
      </c>
      <c r="X248" s="137">
        <v>5638.65</v>
      </c>
      <c r="Y248" s="26">
        <v>7000</v>
      </c>
      <c r="Z248" s="167">
        <f t="shared" si="53"/>
        <v>7000</v>
      </c>
      <c r="AA248" s="167">
        <v>25493.8</v>
      </c>
      <c r="AB248" s="64">
        <f t="shared" si="54"/>
        <v>3.6419714285714284</v>
      </c>
      <c r="AC248" s="26">
        <v>8500</v>
      </c>
      <c r="AE248" s="166">
        <f t="shared" si="55"/>
        <v>8500</v>
      </c>
      <c r="AF248" s="218"/>
    </row>
    <row r="249" spans="1:32" ht="14.25">
      <c r="A249" s="21"/>
      <c r="B249" s="19"/>
      <c r="C249" s="19" t="s">
        <v>182</v>
      </c>
      <c r="D249" s="1" t="s">
        <v>183</v>
      </c>
      <c r="E249" s="7"/>
      <c r="F249" s="9">
        <v>2921.81</v>
      </c>
      <c r="G249" s="7">
        <v>11.94</v>
      </c>
      <c r="H249" s="7"/>
      <c r="I249" s="7"/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137">
        <v>0</v>
      </c>
      <c r="V249" s="137">
        <v>0</v>
      </c>
      <c r="W249" s="137">
        <v>0</v>
      </c>
      <c r="X249" s="137">
        <v>0</v>
      </c>
      <c r="Y249" s="26">
        <v>0</v>
      </c>
      <c r="Z249" s="167">
        <f t="shared" si="53"/>
        <v>0</v>
      </c>
      <c r="AA249" s="167">
        <v>0</v>
      </c>
      <c r="AB249" s="64">
        <v>0</v>
      </c>
      <c r="AC249" s="26">
        <v>0</v>
      </c>
      <c r="AE249" s="166">
        <f t="shared" si="55"/>
        <v>0</v>
      </c>
      <c r="AF249" s="218"/>
    </row>
    <row r="250" spans="1:32" ht="14.25">
      <c r="A250" s="21"/>
      <c r="B250" s="19"/>
      <c r="C250" s="19" t="s">
        <v>856</v>
      </c>
      <c r="D250" s="1" t="s">
        <v>857</v>
      </c>
      <c r="E250" s="7"/>
      <c r="F250" s="9"/>
      <c r="G250" s="7"/>
      <c r="H250" s="7"/>
      <c r="I250" s="7"/>
      <c r="J250" s="26">
        <v>0</v>
      </c>
      <c r="K250" s="26">
        <v>370</v>
      </c>
      <c r="L250" s="26">
        <v>300</v>
      </c>
      <c r="M250" s="26">
        <v>0</v>
      </c>
      <c r="N250" s="26">
        <v>20</v>
      </c>
      <c r="O250" s="26">
        <v>0</v>
      </c>
      <c r="P250" s="26">
        <v>1000</v>
      </c>
      <c r="Q250" s="26">
        <v>739.98</v>
      </c>
      <c r="R250" s="26">
        <v>0</v>
      </c>
      <c r="S250" s="26">
        <v>174.92</v>
      </c>
      <c r="T250" s="26">
        <v>68.96</v>
      </c>
      <c r="U250" s="137">
        <v>2842</v>
      </c>
      <c r="V250" s="137">
        <v>2155.2</v>
      </c>
      <c r="W250" s="137">
        <v>2318</v>
      </c>
      <c r="X250" s="137">
        <v>2307</v>
      </c>
      <c r="Y250" s="26">
        <v>9500</v>
      </c>
      <c r="Z250" s="167">
        <f t="shared" si="53"/>
        <v>9500</v>
      </c>
      <c r="AA250" s="167">
        <v>3465</v>
      </c>
      <c r="AB250" s="64">
        <f t="shared" si="54"/>
        <v>0.36473684210526314</v>
      </c>
      <c r="AC250" s="26">
        <v>9500</v>
      </c>
      <c r="AE250" s="166">
        <f t="shared" si="55"/>
        <v>9500</v>
      </c>
      <c r="AF250" s="218"/>
    </row>
    <row r="251" spans="1:32" ht="14.25">
      <c r="A251" s="21"/>
      <c r="B251" s="19"/>
      <c r="C251" s="19" t="s">
        <v>116</v>
      </c>
      <c r="D251" s="1" t="s">
        <v>109</v>
      </c>
      <c r="E251" s="7"/>
      <c r="F251" s="9"/>
      <c r="G251" s="7"/>
      <c r="H251" s="7"/>
      <c r="I251" s="7"/>
      <c r="V251" s="137">
        <v>0</v>
      </c>
      <c r="W251" s="137">
        <v>0</v>
      </c>
      <c r="X251" s="137">
        <v>0</v>
      </c>
      <c r="Y251" s="26">
        <v>0</v>
      </c>
      <c r="Z251" s="167">
        <v>0</v>
      </c>
      <c r="AA251" s="167">
        <v>31.3</v>
      </c>
      <c r="AB251" s="64" t="e">
        <f t="shared" si="54"/>
        <v>#DIV/0!</v>
      </c>
      <c r="AC251" s="26">
        <v>0</v>
      </c>
      <c r="AE251" s="166">
        <f t="shared" si="55"/>
        <v>0</v>
      </c>
      <c r="AF251" s="218"/>
    </row>
    <row r="252" spans="1:32" ht="14.25">
      <c r="A252" s="21"/>
      <c r="B252" s="19"/>
      <c r="C252" s="19" t="s">
        <v>184</v>
      </c>
      <c r="D252" s="1" t="s">
        <v>185</v>
      </c>
      <c r="E252" s="7">
        <v>1593</v>
      </c>
      <c r="F252" s="9">
        <v>2989.31</v>
      </c>
      <c r="G252" s="7"/>
      <c r="H252" s="7"/>
      <c r="I252" s="7"/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137">
        <v>0</v>
      </c>
      <c r="V252" s="137">
        <v>6161.96</v>
      </c>
      <c r="W252" s="137">
        <v>0</v>
      </c>
      <c r="X252" s="137">
        <v>0</v>
      </c>
      <c r="Y252" s="26">
        <v>0</v>
      </c>
      <c r="Z252" s="167">
        <f t="shared" si="53"/>
        <v>0</v>
      </c>
      <c r="AA252" s="167">
        <v>0</v>
      </c>
      <c r="AB252" s="64">
        <v>0</v>
      </c>
      <c r="AC252" s="26">
        <v>0</v>
      </c>
      <c r="AE252" s="166">
        <f t="shared" si="55"/>
        <v>0</v>
      </c>
      <c r="AF252" s="218"/>
    </row>
    <row r="253" spans="1:32" ht="14.25">
      <c r="A253" s="21"/>
      <c r="B253" s="19"/>
      <c r="C253" s="19">
        <v>4170</v>
      </c>
      <c r="D253" s="1" t="s">
        <v>186</v>
      </c>
      <c r="E253" s="7">
        <v>38042</v>
      </c>
      <c r="F253" s="9">
        <v>47090.28</v>
      </c>
      <c r="G253" s="7">
        <v>18993.6</v>
      </c>
      <c r="H253" s="7">
        <v>35408.15</v>
      </c>
      <c r="I253" s="7">
        <v>29191.23</v>
      </c>
      <c r="J253" s="26">
        <v>9634.16</v>
      </c>
      <c r="K253" s="26">
        <v>9239.49</v>
      </c>
      <c r="L253" s="26">
        <v>3001</v>
      </c>
      <c r="M253" s="26">
        <v>2453.28</v>
      </c>
      <c r="N253" s="26">
        <v>4132.01</v>
      </c>
      <c r="O253" s="26">
        <v>2620.67</v>
      </c>
      <c r="P253" s="26">
        <v>11741.01</v>
      </c>
      <c r="Q253" s="26">
        <v>10524.76</v>
      </c>
      <c r="R253" s="26">
        <v>473.14</v>
      </c>
      <c r="S253" s="26">
        <v>20904.53</v>
      </c>
      <c r="T253" s="26">
        <v>6515.79</v>
      </c>
      <c r="U253" s="137">
        <v>14137.83</v>
      </c>
      <c r="V253" s="137">
        <v>28600</v>
      </c>
      <c r="W253" s="137">
        <v>12259.37</v>
      </c>
      <c r="X253" s="137">
        <v>11116.51</v>
      </c>
      <c r="Y253" s="26">
        <v>28000</v>
      </c>
      <c r="Z253" s="167">
        <f t="shared" si="53"/>
        <v>28000</v>
      </c>
      <c r="AA253" s="167">
        <v>22145.86</v>
      </c>
      <c r="AB253" s="64">
        <f t="shared" si="54"/>
        <v>0.7909235714285715</v>
      </c>
      <c r="AC253" s="26">
        <v>40000</v>
      </c>
      <c r="AE253" s="166">
        <f t="shared" si="55"/>
        <v>40000</v>
      </c>
      <c r="AF253" s="218"/>
    </row>
    <row r="254" spans="1:32" ht="14.25">
      <c r="A254" s="21"/>
      <c r="B254" s="19"/>
      <c r="C254" s="19" t="s">
        <v>980</v>
      </c>
      <c r="D254" s="1" t="s">
        <v>981</v>
      </c>
      <c r="E254" s="7"/>
      <c r="F254" s="9"/>
      <c r="G254" s="7"/>
      <c r="H254" s="7"/>
      <c r="I254" s="7"/>
      <c r="J254" s="26">
        <v>26938.61</v>
      </c>
      <c r="K254" s="26">
        <v>27080.94</v>
      </c>
      <c r="L254" s="26">
        <v>27516.97</v>
      </c>
      <c r="M254" s="26">
        <v>39000</v>
      </c>
      <c r="N254" s="26">
        <v>38991.2</v>
      </c>
      <c r="O254" s="26">
        <v>38679.19</v>
      </c>
      <c r="P254" s="26">
        <v>30800</v>
      </c>
      <c r="Q254" s="26">
        <v>27484.95</v>
      </c>
      <c r="R254" s="26">
        <v>30867</v>
      </c>
      <c r="S254" s="26">
        <v>31114.5</v>
      </c>
      <c r="T254" s="26">
        <v>33899.44</v>
      </c>
      <c r="U254" s="137">
        <v>33559.47</v>
      </c>
      <c r="V254" s="137">
        <v>6598.74</v>
      </c>
      <c r="W254" s="137">
        <v>31851.34</v>
      </c>
      <c r="X254" s="137">
        <v>28771.9</v>
      </c>
      <c r="Y254" s="26">
        <v>36300</v>
      </c>
      <c r="Z254" s="167">
        <f t="shared" si="53"/>
        <v>36300</v>
      </c>
      <c r="AA254" s="167">
        <f>(26*1100)+690.31</f>
        <v>29290.31</v>
      </c>
      <c r="AB254" s="64">
        <f t="shared" si="54"/>
        <v>0.8068955922865014</v>
      </c>
      <c r="AC254" s="26">
        <f>34*1600</f>
        <v>54400</v>
      </c>
      <c r="AE254" s="166">
        <f t="shared" si="55"/>
        <v>54400</v>
      </c>
      <c r="AF254" s="218"/>
    </row>
    <row r="255" spans="1:32" ht="14.25" hidden="1">
      <c r="A255" s="21"/>
      <c r="B255" s="19"/>
      <c r="C255" s="19" t="s">
        <v>895</v>
      </c>
      <c r="D255" s="1" t="s">
        <v>197</v>
      </c>
      <c r="E255" s="7"/>
      <c r="F255" s="9"/>
      <c r="G255" s="7"/>
      <c r="H255" s="7"/>
      <c r="I255" s="7">
        <v>110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137">
        <v>0</v>
      </c>
      <c r="V255" s="137">
        <v>0</v>
      </c>
      <c r="Y255" s="26"/>
      <c r="Z255" s="167">
        <f t="shared" si="53"/>
        <v>0</v>
      </c>
      <c r="AA255" s="167"/>
      <c r="AB255" s="64">
        <v>0</v>
      </c>
      <c r="AE255" s="166">
        <f t="shared" si="55"/>
        <v>0</v>
      </c>
      <c r="AF255" s="218"/>
    </row>
    <row r="256" spans="1:32" ht="14.25">
      <c r="A256" s="21"/>
      <c r="B256" s="19"/>
      <c r="C256" s="19" t="s">
        <v>380</v>
      </c>
      <c r="D256" s="1" t="s">
        <v>949</v>
      </c>
      <c r="E256" s="7"/>
      <c r="F256" s="9"/>
      <c r="G256" s="7"/>
      <c r="H256" s="7"/>
      <c r="I256" s="7"/>
      <c r="T256" s="26">
        <v>0</v>
      </c>
      <c r="U256" s="137">
        <v>83.93</v>
      </c>
      <c r="V256" s="137">
        <v>0</v>
      </c>
      <c r="W256" s="137">
        <v>0</v>
      </c>
      <c r="X256" s="137">
        <v>0</v>
      </c>
      <c r="Y256" s="26">
        <v>0</v>
      </c>
      <c r="Z256" s="167">
        <f t="shared" si="53"/>
        <v>0</v>
      </c>
      <c r="AA256" s="167">
        <v>11.84</v>
      </c>
      <c r="AB256" s="64">
        <v>0</v>
      </c>
      <c r="AC256" s="26">
        <v>0</v>
      </c>
      <c r="AE256" s="166">
        <f t="shared" si="55"/>
        <v>0</v>
      </c>
      <c r="AF256" s="218"/>
    </row>
    <row r="257" spans="1:32" ht="14.25">
      <c r="A257" s="21"/>
      <c r="B257" s="19"/>
      <c r="C257" s="19" t="s">
        <v>148</v>
      </c>
      <c r="D257" s="1" t="s">
        <v>113</v>
      </c>
      <c r="E257" s="7"/>
      <c r="F257" s="9">
        <v>1908</v>
      </c>
      <c r="G257" s="7">
        <v>8067.45</v>
      </c>
      <c r="H257" s="9"/>
      <c r="I257" s="9"/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6.87</v>
      </c>
      <c r="T257" s="26">
        <v>0</v>
      </c>
      <c r="U257" s="137">
        <v>0</v>
      </c>
      <c r="V257" s="137">
        <v>0</v>
      </c>
      <c r="W257" s="137">
        <v>0</v>
      </c>
      <c r="X257" s="137">
        <v>0</v>
      </c>
      <c r="Y257" s="26">
        <v>0</v>
      </c>
      <c r="Z257" s="167">
        <f t="shared" si="53"/>
        <v>0</v>
      </c>
      <c r="AA257" s="167">
        <v>0</v>
      </c>
      <c r="AB257" s="64">
        <v>0</v>
      </c>
      <c r="AC257" s="26">
        <v>0</v>
      </c>
      <c r="AE257" s="166">
        <f t="shared" si="55"/>
        <v>0</v>
      </c>
      <c r="AF257" s="218"/>
    </row>
    <row r="258" spans="1:32" ht="14.25">
      <c r="A258" s="21"/>
      <c r="B258" s="19"/>
      <c r="C258" s="19">
        <v>4225</v>
      </c>
      <c r="D258" s="1" t="s">
        <v>151</v>
      </c>
      <c r="E258" s="7">
        <v>6242</v>
      </c>
      <c r="F258" s="9">
        <v>13682.92</v>
      </c>
      <c r="G258" s="7"/>
      <c r="H258" s="9">
        <v>15256.71</v>
      </c>
      <c r="I258" s="9">
        <v>18483.81</v>
      </c>
      <c r="J258" s="26">
        <v>18858.96</v>
      </c>
      <c r="K258" s="26">
        <v>26852.28</v>
      </c>
      <c r="L258" s="26">
        <v>20612.72</v>
      </c>
      <c r="M258" s="26">
        <v>20000</v>
      </c>
      <c r="N258" s="26">
        <v>17933.31</v>
      </c>
      <c r="O258" s="26">
        <v>18233.67</v>
      </c>
      <c r="P258" s="26">
        <v>21697.31</v>
      </c>
      <c r="Q258" s="26">
        <v>20671.88</v>
      </c>
      <c r="R258" s="26">
        <v>20936.3</v>
      </c>
      <c r="S258" s="26">
        <v>25143.03</v>
      </c>
      <c r="T258" s="26">
        <v>17197.15</v>
      </c>
      <c r="U258" s="137">
        <v>40736.13</v>
      </c>
      <c r="V258" s="137">
        <v>62587.03</v>
      </c>
      <c r="W258" s="137">
        <v>44559.26</v>
      </c>
      <c r="X258" s="137">
        <v>61064.32</v>
      </c>
      <c r="Y258" s="26">
        <v>58000</v>
      </c>
      <c r="Z258" s="167">
        <f t="shared" si="53"/>
        <v>58000</v>
      </c>
      <c r="AA258" s="167">
        <v>72154.58</v>
      </c>
      <c r="AB258" s="64">
        <f t="shared" si="54"/>
        <v>1.2440444827586208</v>
      </c>
      <c r="AC258" s="26">
        <v>75000</v>
      </c>
      <c r="AE258" s="166">
        <f t="shared" si="55"/>
        <v>75000</v>
      </c>
      <c r="AF258" s="218"/>
    </row>
    <row r="259" spans="1:32" ht="14.25">
      <c r="A259" s="21"/>
      <c r="B259" s="19"/>
      <c r="C259" s="19">
        <v>4230</v>
      </c>
      <c r="D259" s="1" t="s">
        <v>155</v>
      </c>
      <c r="E259" s="7">
        <v>49343</v>
      </c>
      <c r="F259" s="9">
        <v>28474.17</v>
      </c>
      <c r="G259" s="7">
        <v>39301.62</v>
      </c>
      <c r="H259" s="9">
        <v>54380.58</v>
      </c>
      <c r="I259" s="9">
        <v>43704.52</v>
      </c>
      <c r="J259" s="26">
        <v>21739.28</v>
      </c>
      <c r="K259" s="26">
        <v>44104.43</v>
      </c>
      <c r="L259" s="26">
        <v>38274.43</v>
      </c>
      <c r="M259" s="26">
        <v>39622.83</v>
      </c>
      <c r="N259" s="26">
        <v>38570.74</v>
      </c>
      <c r="O259" s="26">
        <v>33124.26</v>
      </c>
      <c r="P259" s="26">
        <v>24101.74</v>
      </c>
      <c r="Q259" s="26">
        <v>28031.83</v>
      </c>
      <c r="R259" s="26">
        <v>17468.66</v>
      </c>
      <c r="S259" s="26">
        <v>28808.77</v>
      </c>
      <c r="T259" s="26">
        <v>50522.42</v>
      </c>
      <c r="U259" s="137">
        <v>52456.5</v>
      </c>
      <c r="V259" s="137">
        <v>38194.18</v>
      </c>
      <c r="W259" s="137">
        <v>53079.42</v>
      </c>
      <c r="X259" s="137">
        <v>72630.68</v>
      </c>
      <c r="Y259" s="26">
        <v>44000</v>
      </c>
      <c r="Z259" s="167">
        <f t="shared" si="53"/>
        <v>44000</v>
      </c>
      <c r="AA259" s="167">
        <v>126014.79</v>
      </c>
      <c r="AB259" s="64">
        <f t="shared" si="54"/>
        <v>2.8639725</v>
      </c>
      <c r="AC259" s="26">
        <v>82000</v>
      </c>
      <c r="AD259" s="26">
        <v>-32000</v>
      </c>
      <c r="AE259" s="166">
        <f t="shared" si="55"/>
        <v>50000</v>
      </c>
      <c r="AF259" s="218"/>
    </row>
    <row r="260" spans="1:32" ht="14.25">
      <c r="A260" s="21"/>
      <c r="B260" s="19"/>
      <c r="C260" s="19">
        <v>4240</v>
      </c>
      <c r="D260" s="1" t="s">
        <v>137</v>
      </c>
      <c r="E260" s="7">
        <v>14594</v>
      </c>
      <c r="F260" s="9">
        <v>9134.71</v>
      </c>
      <c r="G260" s="7"/>
      <c r="H260" s="9"/>
      <c r="I260" s="9"/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137">
        <v>0</v>
      </c>
      <c r="V260" s="137">
        <v>0</v>
      </c>
      <c r="W260" s="137">
        <v>0</v>
      </c>
      <c r="X260" s="137">
        <v>0</v>
      </c>
      <c r="Y260" s="26">
        <v>0</v>
      </c>
      <c r="Z260" s="167">
        <f t="shared" si="53"/>
        <v>0</v>
      </c>
      <c r="AA260" s="167">
        <v>0</v>
      </c>
      <c r="AB260" s="64">
        <v>0</v>
      </c>
      <c r="AC260" s="26">
        <v>0</v>
      </c>
      <c r="AE260" s="166">
        <f t="shared" si="55"/>
        <v>0</v>
      </c>
      <c r="AF260" s="218"/>
    </row>
    <row r="261" spans="1:32" ht="14.25">
      <c r="A261" s="21"/>
      <c r="B261" s="19"/>
      <c r="C261" s="19">
        <v>4250</v>
      </c>
      <c r="D261" s="1" t="s">
        <v>187</v>
      </c>
      <c r="E261" s="7"/>
      <c r="F261" s="9">
        <v>4464.7</v>
      </c>
      <c r="G261" s="7">
        <v>14000</v>
      </c>
      <c r="H261" s="9">
        <v>16141.59</v>
      </c>
      <c r="I261" s="9">
        <v>15106.96</v>
      </c>
      <c r="J261" s="26">
        <v>13606.13</v>
      </c>
      <c r="K261" s="26">
        <v>14000</v>
      </c>
      <c r="L261" s="26">
        <v>14000</v>
      </c>
      <c r="M261" s="26">
        <v>15840.43</v>
      </c>
      <c r="N261" s="26">
        <v>21552.5</v>
      </c>
      <c r="O261" s="26">
        <v>22585.22</v>
      </c>
      <c r="P261" s="26">
        <v>25050.07</v>
      </c>
      <c r="Q261" s="26">
        <v>25926.67</v>
      </c>
      <c r="R261" s="26">
        <v>16600.62</v>
      </c>
      <c r="S261" s="26">
        <v>19627.13</v>
      </c>
      <c r="T261" s="26">
        <v>20090.06</v>
      </c>
      <c r="U261" s="137">
        <v>19742.03</v>
      </c>
      <c r="V261" s="137">
        <v>17418.21</v>
      </c>
      <c r="W261" s="137">
        <v>18038.79</v>
      </c>
      <c r="X261" s="137">
        <v>21854.28</v>
      </c>
      <c r="Y261" s="26">
        <v>20500</v>
      </c>
      <c r="Z261" s="167">
        <f t="shared" si="53"/>
        <v>20500</v>
      </c>
      <c r="AA261" s="167">
        <v>10970.66</v>
      </c>
      <c r="AB261" s="64">
        <f t="shared" si="54"/>
        <v>0.5351541463414634</v>
      </c>
      <c r="AC261" s="26">
        <v>21000</v>
      </c>
      <c r="AE261" s="166">
        <f t="shared" si="55"/>
        <v>21000</v>
      </c>
      <c r="AF261" s="218"/>
    </row>
    <row r="262" spans="1:32" ht="14.25">
      <c r="A262" s="21"/>
      <c r="B262" s="19"/>
      <c r="C262" s="19">
        <v>4260</v>
      </c>
      <c r="D262" s="1" t="s">
        <v>188</v>
      </c>
      <c r="E262" s="7">
        <v>116444</v>
      </c>
      <c r="F262" s="9">
        <v>94992.09</v>
      </c>
      <c r="G262" s="7">
        <v>93818.36</v>
      </c>
      <c r="H262" s="9">
        <v>84625.06</v>
      </c>
      <c r="I262" s="9">
        <v>86557.84</v>
      </c>
      <c r="J262" s="26">
        <v>87906.96</v>
      </c>
      <c r="K262" s="26">
        <v>90259</v>
      </c>
      <c r="L262" s="26">
        <v>128555.13</v>
      </c>
      <c r="M262" s="26">
        <v>91559.88</v>
      </c>
      <c r="N262" s="26">
        <v>96000</v>
      </c>
      <c r="O262" s="26">
        <v>83662.91</v>
      </c>
      <c r="P262" s="26">
        <v>98171.48</v>
      </c>
      <c r="Q262" s="26">
        <v>96000</v>
      </c>
      <c r="R262" s="26">
        <v>84529.13</v>
      </c>
      <c r="S262" s="26">
        <v>84358.15</v>
      </c>
      <c r="T262" s="26">
        <v>102174.39</v>
      </c>
      <c r="U262" s="137">
        <v>119024.07</v>
      </c>
      <c r="V262" s="137">
        <v>171432.17</v>
      </c>
      <c r="W262" s="137">
        <v>120475.16</v>
      </c>
      <c r="X262" s="137">
        <v>177839.79</v>
      </c>
      <c r="Y262" s="26">
        <v>152000</v>
      </c>
      <c r="Z262" s="167">
        <f t="shared" si="53"/>
        <v>152000</v>
      </c>
      <c r="AA262" s="167">
        <v>134180.59</v>
      </c>
      <c r="AB262" s="64">
        <f t="shared" si="54"/>
        <v>0.8827670394736842</v>
      </c>
      <c r="AC262" s="26">
        <v>200000</v>
      </c>
      <c r="AD262" s="26">
        <v>-8000</v>
      </c>
      <c r="AE262" s="166">
        <f t="shared" si="55"/>
        <v>192000</v>
      </c>
      <c r="AF262" s="218"/>
    </row>
    <row r="263" spans="1:32" ht="14.25">
      <c r="A263" s="21"/>
      <c r="B263" s="19"/>
      <c r="C263" s="19" t="s">
        <v>1234</v>
      </c>
      <c r="D263" s="1" t="s">
        <v>1235</v>
      </c>
      <c r="E263" s="7"/>
      <c r="F263" s="9"/>
      <c r="G263" s="7"/>
      <c r="H263" s="9"/>
      <c r="I263" s="9"/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137">
        <v>25919.14</v>
      </c>
      <c r="V263" s="137">
        <v>21931.58</v>
      </c>
      <c r="W263" s="137">
        <v>23925.36</v>
      </c>
      <c r="X263" s="137">
        <v>13956.46</v>
      </c>
      <c r="Y263" s="26">
        <v>18000</v>
      </c>
      <c r="Z263" s="167">
        <f t="shared" si="53"/>
        <v>18000</v>
      </c>
      <c r="AA263" s="167">
        <v>294.98</v>
      </c>
      <c r="AB263" s="64">
        <f t="shared" si="54"/>
        <v>0.01638777777777778</v>
      </c>
      <c r="AC263" s="26">
        <v>5000</v>
      </c>
      <c r="AE263" s="166">
        <f t="shared" si="55"/>
        <v>5000</v>
      </c>
      <c r="AF263" s="218"/>
    </row>
    <row r="264" spans="1:32" ht="14.25">
      <c r="A264" s="21"/>
      <c r="B264" s="19"/>
      <c r="C264" s="19" t="s">
        <v>1265</v>
      </c>
      <c r="D264" s="1" t="s">
        <v>1266</v>
      </c>
      <c r="E264" s="7"/>
      <c r="F264" s="9"/>
      <c r="G264" s="7"/>
      <c r="H264" s="9"/>
      <c r="I264" s="9"/>
      <c r="R264" s="26">
        <v>0</v>
      </c>
      <c r="S264" s="26">
        <v>0</v>
      </c>
      <c r="T264" s="26">
        <v>0</v>
      </c>
      <c r="U264" s="137">
        <v>2750</v>
      </c>
      <c r="V264" s="137">
        <v>0</v>
      </c>
      <c r="W264" s="137">
        <v>0</v>
      </c>
      <c r="X264" s="137">
        <v>0</v>
      </c>
      <c r="Y264" s="26">
        <v>2000</v>
      </c>
      <c r="Z264" s="167">
        <f t="shared" si="53"/>
        <v>2000</v>
      </c>
      <c r="AA264" s="167">
        <v>0</v>
      </c>
      <c r="AB264" s="64">
        <v>0</v>
      </c>
      <c r="AC264" s="26">
        <v>1000</v>
      </c>
      <c r="AE264" s="166">
        <f t="shared" si="55"/>
        <v>1000</v>
      </c>
      <c r="AF264" s="218"/>
    </row>
    <row r="265" spans="1:32" ht="14.25">
      <c r="A265" s="21"/>
      <c r="B265" s="19"/>
      <c r="C265" s="19">
        <v>4290</v>
      </c>
      <c r="D265" s="1" t="s">
        <v>189</v>
      </c>
      <c r="E265" s="7">
        <v>23400</v>
      </c>
      <c r="F265" s="9">
        <v>25280.85</v>
      </c>
      <c r="G265" s="7">
        <v>26714.73</v>
      </c>
      <c r="H265" s="7">
        <v>47544.55</v>
      </c>
      <c r="I265" s="9">
        <v>48121.57</v>
      </c>
      <c r="J265" s="26">
        <v>61365.17</v>
      </c>
      <c r="K265" s="26">
        <v>56838.14</v>
      </c>
      <c r="L265" s="26">
        <v>60799.28</v>
      </c>
      <c r="M265" s="26">
        <v>64290.35</v>
      </c>
      <c r="N265" s="26">
        <v>79025.82</v>
      </c>
      <c r="O265" s="26">
        <v>75342.77</v>
      </c>
      <c r="P265" s="26">
        <v>61902.03</v>
      </c>
      <c r="Q265" s="26">
        <v>51031.7</v>
      </c>
      <c r="R265" s="26">
        <v>41819.09</v>
      </c>
      <c r="S265" s="26">
        <v>42075.41</v>
      </c>
      <c r="T265" s="26">
        <v>45854.29</v>
      </c>
      <c r="U265" s="137">
        <v>52915.66</v>
      </c>
      <c r="V265" s="137">
        <v>60932.5</v>
      </c>
      <c r="W265" s="137">
        <v>35282.13</v>
      </c>
      <c r="X265" s="137">
        <v>65459.04</v>
      </c>
      <c r="Y265" s="26">
        <v>68000</v>
      </c>
      <c r="Z265" s="167">
        <f t="shared" si="53"/>
        <v>68000</v>
      </c>
      <c r="AA265" s="167">
        <v>55314.6</v>
      </c>
      <c r="AB265" s="64">
        <f t="shared" si="54"/>
        <v>0.81345</v>
      </c>
      <c r="AC265" s="26">
        <v>75000</v>
      </c>
      <c r="AE265" s="166">
        <f t="shared" si="55"/>
        <v>75000</v>
      </c>
      <c r="AF265" s="218"/>
    </row>
    <row r="266" spans="1:32" ht="14.25">
      <c r="A266" s="21"/>
      <c r="B266" s="19"/>
      <c r="C266" s="19" t="s">
        <v>504</v>
      </c>
      <c r="D266" s="1" t="s">
        <v>715</v>
      </c>
      <c r="E266" s="7">
        <v>51499</v>
      </c>
      <c r="F266" s="9">
        <v>41261.45</v>
      </c>
      <c r="G266" s="7">
        <v>51835.85</v>
      </c>
      <c r="H266" s="7">
        <v>52972.1</v>
      </c>
      <c r="I266" s="9"/>
      <c r="J266" s="26">
        <v>62977.27</v>
      </c>
      <c r="K266" s="26">
        <v>67125.37</v>
      </c>
      <c r="L266" s="26">
        <v>66360.56</v>
      </c>
      <c r="M266" s="26">
        <v>79554.95</v>
      </c>
      <c r="N266" s="26">
        <v>72267.69</v>
      </c>
      <c r="O266" s="26">
        <v>68864.46</v>
      </c>
      <c r="P266" s="26">
        <v>41871.5</v>
      </c>
      <c r="Q266" s="26">
        <v>44159.35</v>
      </c>
      <c r="R266" s="26">
        <v>47052.85</v>
      </c>
      <c r="S266" s="26">
        <v>53010.46</v>
      </c>
      <c r="T266" s="26">
        <v>53301.01</v>
      </c>
      <c r="U266" s="137">
        <v>60234.99</v>
      </c>
      <c r="V266" s="137">
        <v>63566.24</v>
      </c>
      <c r="W266" s="137">
        <v>71351.57</v>
      </c>
      <c r="X266" s="137">
        <v>85363.8</v>
      </c>
      <c r="Y266" s="26">
        <v>90500</v>
      </c>
      <c r="Z266" s="167">
        <f t="shared" si="53"/>
        <v>90500</v>
      </c>
      <c r="AA266" s="167">
        <v>77202.49</v>
      </c>
      <c r="AB266" s="64">
        <f t="shared" si="54"/>
        <v>0.853066187845304</v>
      </c>
      <c r="AC266" s="26">
        <v>92500</v>
      </c>
      <c r="AE266" s="166">
        <f t="shared" si="55"/>
        <v>92500</v>
      </c>
      <c r="AF266" s="218"/>
    </row>
    <row r="267" spans="1:32" ht="14.25">
      <c r="A267" s="21"/>
      <c r="B267" s="19"/>
      <c r="C267" s="19">
        <v>4470</v>
      </c>
      <c r="D267" s="1" t="s">
        <v>124</v>
      </c>
      <c r="E267" s="7">
        <v>5246</v>
      </c>
      <c r="F267" s="9">
        <v>2703.97</v>
      </c>
      <c r="G267" s="7">
        <v>4453.68</v>
      </c>
      <c r="H267" s="9">
        <v>4861.34</v>
      </c>
      <c r="I267" s="9">
        <v>9336.62</v>
      </c>
      <c r="J267" s="26">
        <v>13896.64</v>
      </c>
      <c r="K267" s="26">
        <v>14524.8</v>
      </c>
      <c r="L267" s="26">
        <v>10900</v>
      </c>
      <c r="M267" s="26">
        <v>6234.77</v>
      </c>
      <c r="N267" s="26">
        <v>6989.34</v>
      </c>
      <c r="O267" s="26">
        <v>2194.69</v>
      </c>
      <c r="P267" s="26">
        <v>7444.77</v>
      </c>
      <c r="Q267" s="26">
        <v>2523.45</v>
      </c>
      <c r="R267" s="26">
        <v>2057.07</v>
      </c>
      <c r="S267" s="26">
        <v>4729.5</v>
      </c>
      <c r="T267" s="26">
        <v>5503.53</v>
      </c>
      <c r="U267" s="137">
        <v>9985.9</v>
      </c>
      <c r="V267" s="137">
        <v>6130.18</v>
      </c>
      <c r="W267" s="137">
        <v>9576.37</v>
      </c>
      <c r="X267" s="137">
        <v>19637.58</v>
      </c>
      <c r="Y267" s="26">
        <v>11000</v>
      </c>
      <c r="Z267" s="167">
        <f t="shared" si="53"/>
        <v>11000</v>
      </c>
      <c r="AA267" s="167">
        <v>23205.99</v>
      </c>
      <c r="AB267" s="64">
        <f t="shared" si="54"/>
        <v>2.1096354545454545</v>
      </c>
      <c r="AC267" s="26">
        <v>30000</v>
      </c>
      <c r="AD267" s="26">
        <v>-1000</v>
      </c>
      <c r="AE267" s="166">
        <f t="shared" si="55"/>
        <v>29000</v>
      </c>
      <c r="AF267" s="218"/>
    </row>
    <row r="268" spans="1:32" ht="14.25">
      <c r="A268" s="21"/>
      <c r="B268" s="19"/>
      <c r="C268" s="19">
        <v>4480</v>
      </c>
      <c r="D268" s="1" t="s">
        <v>96</v>
      </c>
      <c r="E268" s="7">
        <v>1763</v>
      </c>
      <c r="F268" s="9">
        <v>1654.5</v>
      </c>
      <c r="G268" s="7">
        <v>1584.56</v>
      </c>
      <c r="H268" s="9">
        <v>1393.41</v>
      </c>
      <c r="I268" s="9">
        <v>1256</v>
      </c>
      <c r="J268" s="26">
        <v>1462.5</v>
      </c>
      <c r="K268" s="26">
        <v>1312.84</v>
      </c>
      <c r="L268" s="26">
        <v>1500</v>
      </c>
      <c r="M268" s="26">
        <v>0</v>
      </c>
      <c r="N268" s="26">
        <v>1427.89</v>
      </c>
      <c r="O268" s="26">
        <v>0</v>
      </c>
      <c r="P268" s="26">
        <v>0</v>
      </c>
      <c r="Q268" s="26">
        <v>-64.14</v>
      </c>
      <c r="R268" s="26">
        <v>625</v>
      </c>
      <c r="S268" s="26">
        <v>25</v>
      </c>
      <c r="T268" s="26">
        <v>50</v>
      </c>
      <c r="U268" s="137">
        <v>0</v>
      </c>
      <c r="V268" s="137">
        <v>4576.33</v>
      </c>
      <c r="W268" s="137">
        <v>1000</v>
      </c>
      <c r="X268" s="137">
        <v>1004.89</v>
      </c>
      <c r="Y268" s="26">
        <v>2000</v>
      </c>
      <c r="Z268" s="167">
        <f t="shared" si="53"/>
        <v>2000</v>
      </c>
      <c r="AA268" s="167">
        <v>50</v>
      </c>
      <c r="AB268" s="64">
        <f t="shared" si="54"/>
        <v>0.025</v>
      </c>
      <c r="AC268" s="26">
        <v>2000</v>
      </c>
      <c r="AE268" s="166">
        <f t="shared" si="55"/>
        <v>2000</v>
      </c>
      <c r="AF268" s="218"/>
    </row>
    <row r="269" spans="1:32" ht="14.25">
      <c r="A269" s="21"/>
      <c r="B269" s="19"/>
      <c r="C269" s="19">
        <v>4510</v>
      </c>
      <c r="D269" s="1" t="s">
        <v>190</v>
      </c>
      <c r="E269" s="7">
        <v>2365</v>
      </c>
      <c r="F269" s="9">
        <v>1458.81</v>
      </c>
      <c r="G269" s="7">
        <v>1513.97</v>
      </c>
      <c r="H269" s="9">
        <v>865.13</v>
      </c>
      <c r="I269" s="9">
        <v>3423.18</v>
      </c>
      <c r="J269" s="26">
        <v>2977.84</v>
      </c>
      <c r="K269" s="26">
        <v>5050</v>
      </c>
      <c r="L269" s="26">
        <v>3060.31</v>
      </c>
      <c r="M269" s="26">
        <v>3552.49</v>
      </c>
      <c r="N269" s="26">
        <v>3488.99</v>
      </c>
      <c r="O269" s="26">
        <v>3600</v>
      </c>
      <c r="P269" s="26">
        <v>1153.44</v>
      </c>
      <c r="Q269" s="26">
        <v>1804.07</v>
      </c>
      <c r="R269" s="26">
        <v>5311.35</v>
      </c>
      <c r="S269" s="26">
        <v>2827.28</v>
      </c>
      <c r="T269" s="26">
        <v>4278.93</v>
      </c>
      <c r="U269" s="137">
        <v>3704.62</v>
      </c>
      <c r="V269" s="137">
        <v>5968.26</v>
      </c>
      <c r="W269" s="137">
        <v>9519.65</v>
      </c>
      <c r="X269" s="137">
        <v>10939.39</v>
      </c>
      <c r="Y269" s="26">
        <v>13800</v>
      </c>
      <c r="Z269" s="167">
        <f t="shared" si="53"/>
        <v>13800</v>
      </c>
      <c r="AA269" s="167">
        <v>10751.82</v>
      </c>
      <c r="AB269" s="64">
        <f t="shared" si="54"/>
        <v>0.7791173913043478</v>
      </c>
      <c r="AC269" s="26">
        <v>18500</v>
      </c>
      <c r="AE269" s="166">
        <f t="shared" si="55"/>
        <v>18500</v>
      </c>
      <c r="AF269" s="218"/>
    </row>
    <row r="270" spans="1:32" ht="14.25">
      <c r="A270" s="21"/>
      <c r="B270" s="19"/>
      <c r="C270" s="19">
        <v>4520</v>
      </c>
      <c r="D270" s="1" t="s">
        <v>191</v>
      </c>
      <c r="E270" s="7">
        <v>2731</v>
      </c>
      <c r="F270" s="9">
        <v>1176.98</v>
      </c>
      <c r="G270" s="7">
        <v>961.69</v>
      </c>
      <c r="H270" s="9">
        <v>15.45</v>
      </c>
      <c r="I270" s="9">
        <v>1200</v>
      </c>
      <c r="J270" s="26">
        <v>6118.29</v>
      </c>
      <c r="K270" s="26">
        <v>2141.75</v>
      </c>
      <c r="L270" s="26">
        <v>1200</v>
      </c>
      <c r="M270" s="26">
        <v>702</v>
      </c>
      <c r="N270" s="26">
        <v>1698</v>
      </c>
      <c r="O270" s="26">
        <v>916.88</v>
      </c>
      <c r="P270" s="26">
        <v>992.28</v>
      </c>
      <c r="Q270" s="26">
        <v>300.3</v>
      </c>
      <c r="R270" s="26">
        <v>-448.92</v>
      </c>
      <c r="S270" s="26">
        <v>754.6</v>
      </c>
      <c r="T270" s="26">
        <v>2399.09</v>
      </c>
      <c r="U270" s="137">
        <v>628.08</v>
      </c>
      <c r="V270" s="137">
        <v>2458.16</v>
      </c>
      <c r="W270" s="137">
        <v>2457.83</v>
      </c>
      <c r="X270" s="137">
        <v>242.98</v>
      </c>
      <c r="Y270" s="26">
        <v>18500</v>
      </c>
      <c r="Z270" s="167">
        <f t="shared" si="53"/>
        <v>18500</v>
      </c>
      <c r="AA270" s="167">
        <v>17758.75</v>
      </c>
      <c r="AB270" s="64">
        <f t="shared" si="54"/>
        <v>0.9599324324324324</v>
      </c>
      <c r="AC270" s="26">
        <v>10000</v>
      </c>
      <c r="AE270" s="166">
        <f t="shared" si="55"/>
        <v>10000</v>
      </c>
      <c r="AF270" s="218"/>
    </row>
    <row r="271" spans="1:32" ht="14.25">
      <c r="A271" s="21"/>
      <c r="B271" s="19"/>
      <c r="C271" s="19">
        <v>4530</v>
      </c>
      <c r="D271" s="1" t="s">
        <v>192</v>
      </c>
      <c r="E271" s="7">
        <v>855</v>
      </c>
      <c r="F271" s="9">
        <v>272.99</v>
      </c>
      <c r="G271" s="7">
        <v>1051.12</v>
      </c>
      <c r="H271" s="9">
        <v>1041.41</v>
      </c>
      <c r="I271" s="9">
        <v>1474.2</v>
      </c>
      <c r="J271" s="26">
        <v>1737.52</v>
      </c>
      <c r="K271" s="26">
        <v>1118.24</v>
      </c>
      <c r="L271" s="26">
        <v>1598.59</v>
      </c>
      <c r="M271" s="26">
        <v>1800</v>
      </c>
      <c r="N271" s="26">
        <v>1611.2</v>
      </c>
      <c r="O271" s="26">
        <v>1511.76</v>
      </c>
      <c r="P271" s="26">
        <v>1307.28</v>
      </c>
      <c r="Q271" s="26">
        <v>1750.03</v>
      </c>
      <c r="R271" s="26">
        <v>205.48</v>
      </c>
      <c r="S271" s="26">
        <v>1444.81</v>
      </c>
      <c r="T271" s="26">
        <v>3745.61</v>
      </c>
      <c r="U271" s="137">
        <v>1573.05</v>
      </c>
      <c r="V271" s="137">
        <v>2092.8</v>
      </c>
      <c r="W271" s="137">
        <v>7979.09</v>
      </c>
      <c r="X271" s="137">
        <v>3687.12</v>
      </c>
      <c r="Y271" s="26">
        <v>6900</v>
      </c>
      <c r="Z271" s="167">
        <f t="shared" si="53"/>
        <v>6900</v>
      </c>
      <c r="AA271" s="167">
        <v>3296.35</v>
      </c>
      <c r="AB271" s="64">
        <f t="shared" si="54"/>
        <v>0.477731884057971</v>
      </c>
      <c r="AC271" s="26">
        <v>13000</v>
      </c>
      <c r="AE271" s="166">
        <f t="shared" si="55"/>
        <v>13000</v>
      </c>
      <c r="AF271" s="218"/>
    </row>
    <row r="272" spans="1:32" ht="14.25">
      <c r="A272" s="21"/>
      <c r="B272" s="19"/>
      <c r="C272" s="19">
        <v>4540</v>
      </c>
      <c r="D272" s="1" t="s">
        <v>193</v>
      </c>
      <c r="E272" s="7">
        <v>3246</v>
      </c>
      <c r="F272" s="9">
        <v>2316.52</v>
      </c>
      <c r="G272" s="7">
        <v>5228.66</v>
      </c>
      <c r="H272" s="9">
        <v>4536.95</v>
      </c>
      <c r="I272" s="9">
        <v>4631</v>
      </c>
      <c r="J272" s="26">
        <v>6117.68</v>
      </c>
      <c r="K272" s="26">
        <v>6425</v>
      </c>
      <c r="L272" s="26">
        <v>569.14</v>
      </c>
      <c r="M272" s="26">
        <v>11168.65</v>
      </c>
      <c r="N272" s="26">
        <v>5722</v>
      </c>
      <c r="O272" s="26">
        <v>3945.49</v>
      </c>
      <c r="P272" s="26">
        <v>1602</v>
      </c>
      <c r="Q272" s="26">
        <v>6099.48</v>
      </c>
      <c r="R272" s="26">
        <v>3895.92</v>
      </c>
      <c r="S272" s="26">
        <v>8194.31</v>
      </c>
      <c r="T272" s="26">
        <v>10683.98</v>
      </c>
      <c r="U272" s="137">
        <v>14978.22</v>
      </c>
      <c r="V272" s="137">
        <v>11099.65</v>
      </c>
      <c r="W272" s="137">
        <v>28200.66</v>
      </c>
      <c r="X272" s="137">
        <v>28907.48</v>
      </c>
      <c r="Y272" s="26">
        <v>10000</v>
      </c>
      <c r="Z272" s="167">
        <f t="shared" si="53"/>
        <v>10000</v>
      </c>
      <c r="AA272" s="167">
        <v>3711.76</v>
      </c>
      <c r="AB272" s="64">
        <f t="shared" si="54"/>
        <v>0.371176</v>
      </c>
      <c r="AC272" s="26">
        <v>5000</v>
      </c>
      <c r="AE272" s="166">
        <f t="shared" si="55"/>
        <v>5000</v>
      </c>
      <c r="AF272" s="218"/>
    </row>
    <row r="273" spans="1:32" ht="14.25">
      <c r="A273" s="21"/>
      <c r="B273" s="19"/>
      <c r="C273" s="19" t="s">
        <v>1209</v>
      </c>
      <c r="D273" s="1" t="s">
        <v>193</v>
      </c>
      <c r="E273" s="7">
        <v>3246</v>
      </c>
      <c r="F273" s="9">
        <v>2316.52</v>
      </c>
      <c r="G273" s="7">
        <v>5228.66</v>
      </c>
      <c r="H273" s="9">
        <v>4536.95</v>
      </c>
      <c r="I273" s="9">
        <v>4631</v>
      </c>
      <c r="J273" s="26">
        <v>6117.68</v>
      </c>
      <c r="K273" s="26">
        <v>6425</v>
      </c>
      <c r="L273" s="26">
        <v>569.14</v>
      </c>
      <c r="M273" s="26">
        <v>11168.65</v>
      </c>
      <c r="N273" s="26">
        <v>5722</v>
      </c>
      <c r="O273" s="26">
        <v>3945.49</v>
      </c>
      <c r="P273" s="26">
        <v>1602</v>
      </c>
      <c r="Q273" s="26">
        <v>0</v>
      </c>
      <c r="R273" s="26">
        <v>0</v>
      </c>
      <c r="S273" s="26">
        <v>478</v>
      </c>
      <c r="T273" s="26">
        <v>0</v>
      </c>
      <c r="U273" s="137">
        <v>0</v>
      </c>
      <c r="V273" s="137">
        <v>0</v>
      </c>
      <c r="W273" s="137">
        <v>0</v>
      </c>
      <c r="X273" s="137">
        <v>0</v>
      </c>
      <c r="Y273" s="26">
        <v>500</v>
      </c>
      <c r="Z273" s="167">
        <f t="shared" si="53"/>
        <v>500</v>
      </c>
      <c r="AA273" s="167">
        <v>0</v>
      </c>
      <c r="AB273" s="64">
        <v>0</v>
      </c>
      <c r="AC273" s="26">
        <v>20000</v>
      </c>
      <c r="AD273" s="26">
        <v>-19000</v>
      </c>
      <c r="AE273" s="166">
        <f t="shared" si="55"/>
        <v>1000</v>
      </c>
      <c r="AF273" s="218"/>
    </row>
    <row r="274" spans="1:32" ht="14.25">
      <c r="A274" s="21"/>
      <c r="B274" s="19"/>
      <c r="C274" s="19">
        <v>4550</v>
      </c>
      <c r="D274" s="1" t="s">
        <v>194</v>
      </c>
      <c r="E274" s="7">
        <v>1806</v>
      </c>
      <c r="F274" s="9">
        <v>776.36</v>
      </c>
      <c r="G274" s="7">
        <v>1538.27</v>
      </c>
      <c r="H274" s="9">
        <v>2770.15</v>
      </c>
      <c r="I274" s="9">
        <v>3000</v>
      </c>
      <c r="J274" s="26">
        <v>2997.93</v>
      </c>
      <c r="K274" s="26">
        <v>2985</v>
      </c>
      <c r="L274" s="26">
        <v>2530.49</v>
      </c>
      <c r="M274" s="26">
        <v>2910.04</v>
      </c>
      <c r="N274" s="26">
        <v>3895.77</v>
      </c>
      <c r="O274" s="26">
        <v>4043.88</v>
      </c>
      <c r="P274" s="26">
        <v>2412.47</v>
      </c>
      <c r="Q274" s="26">
        <v>4000</v>
      </c>
      <c r="R274" s="26">
        <v>3508.69</v>
      </c>
      <c r="S274" s="26">
        <v>3820.27</v>
      </c>
      <c r="T274" s="26">
        <v>4789.23</v>
      </c>
      <c r="U274" s="137">
        <v>4939.58</v>
      </c>
      <c r="V274" s="137">
        <v>4382.83</v>
      </c>
      <c r="W274" s="137">
        <v>6188.64</v>
      </c>
      <c r="X274" s="137">
        <v>2527.96</v>
      </c>
      <c r="Y274" s="26">
        <v>4000</v>
      </c>
      <c r="Z274" s="167">
        <f t="shared" si="53"/>
        <v>4000</v>
      </c>
      <c r="AA274" s="167">
        <v>1499.4</v>
      </c>
      <c r="AB274" s="64">
        <f t="shared" si="54"/>
        <v>0.37485</v>
      </c>
      <c r="AC274" s="26">
        <v>4000</v>
      </c>
      <c r="AE274" s="166">
        <f t="shared" si="55"/>
        <v>4000</v>
      </c>
      <c r="AF274" s="218"/>
    </row>
    <row r="275" spans="1:32" ht="14.25">
      <c r="A275" s="21"/>
      <c r="B275" s="19"/>
      <c r="C275" s="19">
        <v>4560</v>
      </c>
      <c r="D275" s="1" t="s">
        <v>195</v>
      </c>
      <c r="E275" s="7">
        <v>1099</v>
      </c>
      <c r="F275" s="9">
        <v>2757.32</v>
      </c>
      <c r="G275" s="7">
        <v>998.33</v>
      </c>
      <c r="H275" s="7"/>
      <c r="I275" s="7"/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137">
        <v>0</v>
      </c>
      <c r="V275" s="137">
        <v>0</v>
      </c>
      <c r="W275" s="137">
        <v>0</v>
      </c>
      <c r="X275" s="137">
        <v>0</v>
      </c>
      <c r="Y275" s="26">
        <v>0</v>
      </c>
      <c r="Z275" s="167">
        <f t="shared" si="53"/>
        <v>0</v>
      </c>
      <c r="AA275" s="167">
        <v>0</v>
      </c>
      <c r="AB275" s="64">
        <v>0</v>
      </c>
      <c r="AC275" s="26">
        <v>0</v>
      </c>
      <c r="AE275" s="166">
        <f t="shared" si="55"/>
        <v>0</v>
      </c>
      <c r="AF275" s="218"/>
    </row>
    <row r="276" spans="1:32" ht="14.25">
      <c r="A276" s="21"/>
      <c r="B276" s="19"/>
      <c r="C276" s="19" t="s">
        <v>1297</v>
      </c>
      <c r="D276" s="1" t="s">
        <v>196</v>
      </c>
      <c r="E276" s="7"/>
      <c r="F276" s="9"/>
      <c r="G276" s="7"/>
      <c r="H276" s="7"/>
      <c r="I276" s="7"/>
      <c r="T276" s="26">
        <v>0</v>
      </c>
      <c r="U276" s="137">
        <v>0</v>
      </c>
      <c r="V276" s="137">
        <v>1097.7</v>
      </c>
      <c r="W276" s="137">
        <v>1162</v>
      </c>
      <c r="X276" s="137">
        <v>2042.34</v>
      </c>
      <c r="Y276" s="26">
        <v>2000</v>
      </c>
      <c r="Z276" s="167">
        <f t="shared" si="53"/>
        <v>2000</v>
      </c>
      <c r="AA276" s="167">
        <v>2830.85</v>
      </c>
      <c r="AB276" s="64">
        <f t="shared" si="54"/>
        <v>1.415425</v>
      </c>
      <c r="AC276" s="26">
        <v>2000</v>
      </c>
      <c r="AE276" s="166">
        <f t="shared" si="55"/>
        <v>2000</v>
      </c>
      <c r="AF276" s="218"/>
    </row>
    <row r="277" spans="1:32" ht="14.25">
      <c r="A277" s="21"/>
      <c r="B277" s="19"/>
      <c r="C277" s="19" t="s">
        <v>1364</v>
      </c>
      <c r="D277" s="1" t="s">
        <v>1365</v>
      </c>
      <c r="E277" s="7"/>
      <c r="F277" s="9"/>
      <c r="G277" s="7"/>
      <c r="H277" s="7"/>
      <c r="I277" s="7"/>
      <c r="T277" s="26">
        <v>0</v>
      </c>
      <c r="U277" s="137">
        <v>0</v>
      </c>
      <c r="V277" s="137">
        <v>1097.7</v>
      </c>
      <c r="W277" s="137">
        <v>1162</v>
      </c>
      <c r="X277" s="137">
        <v>199.25</v>
      </c>
      <c r="Y277" s="26">
        <v>0</v>
      </c>
      <c r="Z277" s="167">
        <f t="shared" si="53"/>
        <v>0</v>
      </c>
      <c r="AA277" s="167">
        <v>0</v>
      </c>
      <c r="AB277" s="64" t="e">
        <f>SUM(AA277/Z277)</f>
        <v>#DIV/0!</v>
      </c>
      <c r="AC277" s="26">
        <v>0</v>
      </c>
      <c r="AE277" s="166">
        <f t="shared" si="55"/>
        <v>0</v>
      </c>
      <c r="AF277" s="218"/>
    </row>
    <row r="278" spans="1:32" ht="14.25">
      <c r="A278" s="21"/>
      <c r="B278" s="19"/>
      <c r="C278" s="19">
        <v>4580</v>
      </c>
      <c r="D278" s="1" t="s">
        <v>197</v>
      </c>
      <c r="E278" s="7">
        <v>2888</v>
      </c>
      <c r="F278" s="9">
        <v>1034.09</v>
      </c>
      <c r="G278" s="7">
        <v>3600.99</v>
      </c>
      <c r="H278" s="9">
        <v>2673.31</v>
      </c>
      <c r="I278" s="9">
        <v>2978.02</v>
      </c>
      <c r="J278" s="26">
        <v>2884.48</v>
      </c>
      <c r="K278" s="26">
        <v>4340</v>
      </c>
      <c r="L278" s="26">
        <v>32200</v>
      </c>
      <c r="M278" s="26">
        <v>4500</v>
      </c>
      <c r="N278" s="26">
        <v>4051.36</v>
      </c>
      <c r="O278" s="26">
        <v>2539.39</v>
      </c>
      <c r="P278" s="26">
        <v>3128.11</v>
      </c>
      <c r="Q278" s="26">
        <v>2567.04</v>
      </c>
      <c r="R278" s="26">
        <v>4268.46</v>
      </c>
      <c r="S278" s="26">
        <v>3333.8</v>
      </c>
      <c r="T278" s="26">
        <v>7369.53</v>
      </c>
      <c r="U278" s="137">
        <v>4808.25</v>
      </c>
      <c r="V278" s="137">
        <v>23224.8</v>
      </c>
      <c r="W278" s="137">
        <v>11500.44</v>
      </c>
      <c r="X278" s="137">
        <v>31932.61</v>
      </c>
      <c r="Y278" s="26">
        <v>93300</v>
      </c>
      <c r="Z278" s="167">
        <f t="shared" si="53"/>
        <v>93300</v>
      </c>
      <c r="AA278" s="167">
        <v>87928.56</v>
      </c>
      <c r="AB278" s="64">
        <f t="shared" si="54"/>
        <v>0.9424282958199357</v>
      </c>
      <c r="AC278" s="26">
        <v>93300</v>
      </c>
      <c r="AE278" s="166">
        <f t="shared" si="55"/>
        <v>93300</v>
      </c>
      <c r="AF278" s="218"/>
    </row>
    <row r="279" spans="1:32" ht="14.25">
      <c r="A279" s="21"/>
      <c r="B279" s="19"/>
      <c r="C279" s="19" t="s">
        <v>1283</v>
      </c>
      <c r="D279" s="1" t="s">
        <v>1284</v>
      </c>
      <c r="E279" s="7"/>
      <c r="F279" s="9"/>
      <c r="G279" s="7"/>
      <c r="H279" s="9"/>
      <c r="I279" s="9"/>
      <c r="T279" s="26">
        <v>0</v>
      </c>
      <c r="U279" s="137">
        <v>0</v>
      </c>
      <c r="V279" s="137">
        <v>6297</v>
      </c>
      <c r="W279" s="137">
        <v>0</v>
      </c>
      <c r="X279" s="137">
        <v>0</v>
      </c>
      <c r="Y279" s="26">
        <v>0</v>
      </c>
      <c r="Z279" s="167">
        <f t="shared" si="53"/>
        <v>0</v>
      </c>
      <c r="AA279" s="167">
        <v>0</v>
      </c>
      <c r="AB279" s="64">
        <v>0</v>
      </c>
      <c r="AC279" s="26">
        <v>0</v>
      </c>
      <c r="AE279" s="166">
        <f t="shared" si="55"/>
        <v>0</v>
      </c>
      <c r="AF279" s="218"/>
    </row>
    <row r="280" spans="1:32" ht="14.25">
      <c r="A280" s="21"/>
      <c r="B280" s="19"/>
      <c r="C280" s="19" t="s">
        <v>97</v>
      </c>
      <c r="D280" s="1" t="s">
        <v>849</v>
      </c>
      <c r="E280" s="7"/>
      <c r="F280" s="9"/>
      <c r="G280" s="7"/>
      <c r="H280" s="9"/>
      <c r="I280" s="9">
        <v>13480.33</v>
      </c>
      <c r="J280" s="26">
        <v>13511</v>
      </c>
      <c r="K280" s="26">
        <v>8915.11</v>
      </c>
      <c r="L280" s="26">
        <v>8535.94</v>
      </c>
      <c r="M280" s="26">
        <v>16907.22</v>
      </c>
      <c r="N280" s="26">
        <v>14916.09</v>
      </c>
      <c r="O280" s="26">
        <v>17282.01</v>
      </c>
      <c r="P280" s="26">
        <v>18605.16</v>
      </c>
      <c r="Q280" s="26">
        <v>20823.81</v>
      </c>
      <c r="R280" s="26">
        <v>19451.26</v>
      </c>
      <c r="S280" s="26">
        <v>16241.52</v>
      </c>
      <c r="T280" s="26">
        <v>14603.57</v>
      </c>
      <c r="U280" s="137">
        <v>12060.9</v>
      </c>
      <c r="V280" s="137">
        <v>14259.01</v>
      </c>
      <c r="W280" s="137">
        <v>9610.8</v>
      </c>
      <c r="X280" s="137">
        <v>10852.91</v>
      </c>
      <c r="Y280" s="26">
        <v>10900</v>
      </c>
      <c r="Z280" s="167">
        <f t="shared" si="53"/>
        <v>10900</v>
      </c>
      <c r="AA280" s="167">
        <v>10307.96</v>
      </c>
      <c r="AB280" s="64">
        <f t="shared" si="54"/>
        <v>0.9456844036697247</v>
      </c>
      <c r="AC280" s="26">
        <v>11700</v>
      </c>
      <c r="AE280" s="166">
        <f t="shared" si="55"/>
        <v>11700</v>
      </c>
      <c r="AF280" s="218"/>
    </row>
    <row r="281" spans="1:32" ht="14.25">
      <c r="A281" s="21"/>
      <c r="B281" s="19"/>
      <c r="C281" s="21">
        <v>8315</v>
      </c>
      <c r="D281" s="1" t="s">
        <v>703</v>
      </c>
      <c r="E281" s="7">
        <v>23710</v>
      </c>
      <c r="F281" s="9">
        <v>112368</v>
      </c>
      <c r="G281" s="7">
        <v>164042.42</v>
      </c>
      <c r="H281" s="9">
        <v>324145.97</v>
      </c>
      <c r="I281" s="9">
        <v>356999.6</v>
      </c>
      <c r="J281" s="26">
        <v>385004.89</v>
      </c>
      <c r="K281" s="26">
        <v>425332.25</v>
      </c>
      <c r="L281" s="26">
        <v>413549.23</v>
      </c>
      <c r="M281" s="26">
        <v>481728.12</v>
      </c>
      <c r="N281" s="26">
        <v>478069.15</v>
      </c>
      <c r="O281" s="26">
        <v>493107.9</v>
      </c>
      <c r="P281" s="26">
        <v>479447.52</v>
      </c>
      <c r="Q281" s="26">
        <v>641313.58</v>
      </c>
      <c r="R281" s="26">
        <v>648833.44</v>
      </c>
      <c r="S281" s="26">
        <v>523384.54</v>
      </c>
      <c r="T281" s="26">
        <v>595103.69</v>
      </c>
      <c r="U281" s="137">
        <v>589409.86</v>
      </c>
      <c r="V281" s="137">
        <v>539279.13</v>
      </c>
      <c r="W281" s="137">
        <v>603599.22</v>
      </c>
      <c r="X281" s="137">
        <v>758060.78</v>
      </c>
      <c r="Y281" s="26">
        <v>787900</v>
      </c>
      <c r="Z281" s="167">
        <f t="shared" si="53"/>
        <v>787900</v>
      </c>
      <c r="AA281" s="167">
        <v>761425.96</v>
      </c>
      <c r="AB281" s="64">
        <f t="shared" si="54"/>
        <v>0.9663992384820408</v>
      </c>
      <c r="AC281" s="26">
        <v>836100</v>
      </c>
      <c r="AD281" s="26">
        <v>-10100</v>
      </c>
      <c r="AE281" s="166">
        <f t="shared" si="55"/>
        <v>826000</v>
      </c>
      <c r="AF281" s="218"/>
    </row>
    <row r="282" spans="1:32" ht="14.25">
      <c r="A282" s="21"/>
      <c r="B282" s="19"/>
      <c r="C282" s="19" t="s">
        <v>99</v>
      </c>
      <c r="D282" s="1" t="s">
        <v>704</v>
      </c>
      <c r="E282" s="7">
        <v>156629</v>
      </c>
      <c r="F282" s="9">
        <v>164381.44</v>
      </c>
      <c r="G282" s="7">
        <v>159999.24</v>
      </c>
      <c r="H282" s="9">
        <v>168861.47</v>
      </c>
      <c r="I282" s="9">
        <v>172334.72</v>
      </c>
      <c r="J282" s="26">
        <v>184837.27</v>
      </c>
      <c r="K282" s="26">
        <v>182950.26</v>
      </c>
      <c r="L282" s="26">
        <v>177608.97</v>
      </c>
      <c r="M282" s="26">
        <v>182131.44</v>
      </c>
      <c r="N282" s="26">
        <v>187346.04</v>
      </c>
      <c r="O282" s="26">
        <v>195047.31</v>
      </c>
      <c r="P282" s="26">
        <v>166752.99</v>
      </c>
      <c r="Q282" s="26">
        <v>170209.66</v>
      </c>
      <c r="R282" s="26">
        <v>173753.37</v>
      </c>
      <c r="S282" s="26">
        <v>191982.51</v>
      </c>
      <c r="T282" s="26">
        <v>184748.8</v>
      </c>
      <c r="U282" s="137">
        <v>185988.28</v>
      </c>
      <c r="V282" s="137">
        <v>189477.46</v>
      </c>
      <c r="W282" s="137">
        <v>199840.32</v>
      </c>
      <c r="X282" s="137">
        <v>196517.22</v>
      </c>
      <c r="Y282" s="86">
        <v>235380</v>
      </c>
      <c r="Z282" s="167">
        <f t="shared" si="53"/>
        <v>235380</v>
      </c>
      <c r="AA282" s="167">
        <v>162715</v>
      </c>
      <c r="AB282" s="64">
        <f t="shared" si="54"/>
        <v>0.6912864304528847</v>
      </c>
      <c r="AC282" s="26">
        <v>263200</v>
      </c>
      <c r="AD282" s="26">
        <v>-2000</v>
      </c>
      <c r="AE282" s="166">
        <f t="shared" si="55"/>
        <v>261200</v>
      </c>
      <c r="AF282" s="218"/>
    </row>
    <row r="283" spans="1:32" ht="14.25">
      <c r="A283" s="21"/>
      <c r="B283" s="19"/>
      <c r="C283" s="19" t="s">
        <v>498</v>
      </c>
      <c r="D283" s="1" t="s">
        <v>705</v>
      </c>
      <c r="E283" s="7">
        <v>88118</v>
      </c>
      <c r="F283" s="9">
        <v>55261.77</v>
      </c>
      <c r="G283" s="7">
        <v>65976.62</v>
      </c>
      <c r="H283" s="9">
        <v>99224.41</v>
      </c>
      <c r="I283" s="9">
        <v>37340.58</v>
      </c>
      <c r="J283" s="26">
        <v>53660.23</v>
      </c>
      <c r="K283" s="26">
        <v>49848.07</v>
      </c>
      <c r="L283" s="26">
        <v>26092.26</v>
      </c>
      <c r="M283" s="26">
        <v>62388.2</v>
      </c>
      <c r="N283" s="26">
        <v>60489.64</v>
      </c>
      <c r="O283" s="26">
        <v>104652.35</v>
      </c>
      <c r="P283" s="26">
        <v>65114.05</v>
      </c>
      <c r="Q283" s="26">
        <v>59015.66</v>
      </c>
      <c r="R283" s="26">
        <v>53458.99</v>
      </c>
      <c r="S283" s="26">
        <v>46080.15</v>
      </c>
      <c r="T283" s="26">
        <v>65279.07</v>
      </c>
      <c r="U283" s="137">
        <v>50888.21</v>
      </c>
      <c r="V283" s="137">
        <v>47132.33</v>
      </c>
      <c r="W283" s="137">
        <v>66203</v>
      </c>
      <c r="X283" s="137">
        <v>62318.55</v>
      </c>
      <c r="Y283" s="86">
        <v>57900</v>
      </c>
      <c r="Z283" s="167">
        <f t="shared" si="53"/>
        <v>57900</v>
      </c>
      <c r="AA283" s="167">
        <v>39817.84</v>
      </c>
      <c r="AB283" s="64">
        <f t="shared" si="54"/>
        <v>0.6877001727115716</v>
      </c>
      <c r="AC283" s="26">
        <v>58200</v>
      </c>
      <c r="AE283" s="166">
        <f t="shared" si="55"/>
        <v>58200</v>
      </c>
      <c r="AF283" s="218"/>
    </row>
    <row r="284" spans="1:32" ht="14.25">
      <c r="A284" s="21"/>
      <c r="B284" s="19"/>
      <c r="C284" s="19" t="s">
        <v>494</v>
      </c>
      <c r="D284" s="1" t="s">
        <v>709</v>
      </c>
      <c r="E284" s="7">
        <v>203</v>
      </c>
      <c r="F284" s="9">
        <v>9.05</v>
      </c>
      <c r="G284" s="7">
        <v>942.34</v>
      </c>
      <c r="H284" s="9">
        <v>1666.32</v>
      </c>
      <c r="I284" s="9"/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137">
        <v>0</v>
      </c>
      <c r="V284" s="137">
        <v>0</v>
      </c>
      <c r="W284" s="137">
        <v>0</v>
      </c>
      <c r="X284" s="137">
        <v>0</v>
      </c>
      <c r="Y284" s="86">
        <v>0</v>
      </c>
      <c r="Z284" s="167">
        <f t="shared" si="53"/>
        <v>0</v>
      </c>
      <c r="AA284" s="167">
        <v>0</v>
      </c>
      <c r="AB284" s="64">
        <v>0</v>
      </c>
      <c r="AC284" s="26">
        <v>0</v>
      </c>
      <c r="AE284" s="166">
        <f t="shared" si="55"/>
        <v>0</v>
      </c>
      <c r="AF284" s="218"/>
    </row>
    <row r="285" spans="1:32" ht="14.25">
      <c r="A285" s="21"/>
      <c r="B285" s="19"/>
      <c r="C285" s="19" t="s">
        <v>101</v>
      </c>
      <c r="D285" s="1" t="s">
        <v>710</v>
      </c>
      <c r="E285" s="7">
        <v>115</v>
      </c>
      <c r="F285" s="9">
        <v>1234.31</v>
      </c>
      <c r="G285" s="9">
        <v>968.49</v>
      </c>
      <c r="H285" s="9">
        <v>482.09</v>
      </c>
      <c r="I285" s="9">
        <v>357.95</v>
      </c>
      <c r="J285" s="26">
        <v>313.96</v>
      </c>
      <c r="K285" s="26">
        <v>1649.16</v>
      </c>
      <c r="L285" s="26">
        <v>2208.82</v>
      </c>
      <c r="M285" s="26">
        <v>2276.52</v>
      </c>
      <c r="N285" s="26">
        <v>2280.22</v>
      </c>
      <c r="O285" s="26">
        <v>2164.98</v>
      </c>
      <c r="P285" s="26">
        <v>1870.81</v>
      </c>
      <c r="Q285" s="26">
        <v>1879.62</v>
      </c>
      <c r="R285" s="26">
        <v>1806.35</v>
      </c>
      <c r="S285" s="26">
        <v>1808.25</v>
      </c>
      <c r="T285" s="26">
        <v>1741.15</v>
      </c>
      <c r="U285" s="137">
        <v>1734.62</v>
      </c>
      <c r="V285" s="137">
        <v>1887.58</v>
      </c>
      <c r="W285" s="137">
        <v>1854.07</v>
      </c>
      <c r="X285" s="137">
        <v>1619.72</v>
      </c>
      <c r="Y285" s="86">
        <v>2000</v>
      </c>
      <c r="Z285" s="167">
        <f t="shared" si="53"/>
        <v>2000</v>
      </c>
      <c r="AA285" s="167">
        <v>1481.55</v>
      </c>
      <c r="AB285" s="64">
        <f t="shared" si="54"/>
        <v>0.740775</v>
      </c>
      <c r="AC285" s="26">
        <v>2000</v>
      </c>
      <c r="AE285" s="166">
        <f t="shared" si="55"/>
        <v>2000</v>
      </c>
      <c r="AF285" s="218"/>
    </row>
    <row r="286" spans="1:32" ht="14.25">
      <c r="A286" s="21"/>
      <c r="B286" s="19"/>
      <c r="C286" s="19" t="s">
        <v>1362</v>
      </c>
      <c r="D286" s="1" t="s">
        <v>1371</v>
      </c>
      <c r="E286" s="7">
        <v>201791</v>
      </c>
      <c r="F286" s="9">
        <v>299625.66</v>
      </c>
      <c r="G286" s="9">
        <v>322585.44</v>
      </c>
      <c r="H286" s="9">
        <v>330091.77</v>
      </c>
      <c r="I286" s="9">
        <v>370775.33</v>
      </c>
      <c r="J286" s="26">
        <v>360477.69</v>
      </c>
      <c r="K286" s="26">
        <v>386864.47</v>
      </c>
      <c r="L286" s="26">
        <v>388717.6</v>
      </c>
      <c r="M286" s="26">
        <v>406658.61</v>
      </c>
      <c r="N286" s="26">
        <v>295564.37</v>
      </c>
      <c r="O286" s="26">
        <v>198410.78</v>
      </c>
      <c r="P286" s="26">
        <v>134183.22</v>
      </c>
      <c r="Q286" s="26">
        <v>200172.69</v>
      </c>
      <c r="R286" s="26">
        <v>219631.19</v>
      </c>
      <c r="S286" s="26">
        <v>259661.15</v>
      </c>
      <c r="T286" s="26">
        <v>351288.26</v>
      </c>
      <c r="U286" s="137">
        <v>289782.01</v>
      </c>
      <c r="V286" s="137">
        <v>0</v>
      </c>
      <c r="W286" s="137">
        <v>0</v>
      </c>
      <c r="X286" s="137">
        <v>0</v>
      </c>
      <c r="Y286" s="86">
        <v>0</v>
      </c>
      <c r="Z286" s="167">
        <f t="shared" si="53"/>
        <v>0</v>
      </c>
      <c r="AA286" s="167">
        <v>0</v>
      </c>
      <c r="AB286" s="64" t="e">
        <f>SUM(AA286/Z286)</f>
        <v>#DIV/0!</v>
      </c>
      <c r="AC286" s="26">
        <v>0</v>
      </c>
      <c r="AE286" s="166">
        <f t="shared" si="55"/>
        <v>0</v>
      </c>
      <c r="AF286" s="218"/>
    </row>
    <row r="287" spans="1:32" ht="14.25">
      <c r="A287" s="21"/>
      <c r="B287" s="19"/>
      <c r="C287" s="19" t="s">
        <v>102</v>
      </c>
      <c r="D287" s="1" t="s">
        <v>687</v>
      </c>
      <c r="E287" s="7">
        <v>201791</v>
      </c>
      <c r="F287" s="9">
        <v>299625.66</v>
      </c>
      <c r="G287" s="9">
        <v>322585.44</v>
      </c>
      <c r="H287" s="9">
        <v>330091.77</v>
      </c>
      <c r="I287" s="9">
        <v>370775.33</v>
      </c>
      <c r="J287" s="26">
        <v>360477.69</v>
      </c>
      <c r="K287" s="26">
        <v>386864.47</v>
      </c>
      <c r="L287" s="26">
        <v>388717.6</v>
      </c>
      <c r="M287" s="26">
        <v>406658.61</v>
      </c>
      <c r="N287" s="26">
        <v>295564.37</v>
      </c>
      <c r="O287" s="26">
        <v>198410.78</v>
      </c>
      <c r="P287" s="26">
        <v>134183.22</v>
      </c>
      <c r="Q287" s="26">
        <v>200172.69</v>
      </c>
      <c r="R287" s="26">
        <v>219631.19</v>
      </c>
      <c r="S287" s="26">
        <v>259661.15</v>
      </c>
      <c r="T287" s="26">
        <v>351288.26</v>
      </c>
      <c r="U287" s="137">
        <v>289782.01</v>
      </c>
      <c r="V287" s="137">
        <v>446378.21</v>
      </c>
      <c r="W287" s="137">
        <v>308720.91</v>
      </c>
      <c r="X287" s="137">
        <v>276954.35</v>
      </c>
      <c r="Y287" s="86">
        <v>339900</v>
      </c>
      <c r="Z287" s="167">
        <f t="shared" si="53"/>
        <v>339900</v>
      </c>
      <c r="AA287" s="167">
        <v>261714.12</v>
      </c>
      <c r="AB287" s="64">
        <f t="shared" si="54"/>
        <v>0.7699738746690203</v>
      </c>
      <c r="AC287" s="26">
        <v>366400</v>
      </c>
      <c r="AD287" s="26">
        <v>-25100</v>
      </c>
      <c r="AE287" s="166">
        <f t="shared" si="55"/>
        <v>341300</v>
      </c>
      <c r="AF287" s="218"/>
    </row>
    <row r="288" spans="1:32" ht="15" thickBot="1">
      <c r="A288" s="31"/>
      <c r="B288" s="32"/>
      <c r="C288" s="32" t="s">
        <v>686</v>
      </c>
      <c r="D288" s="38" t="s">
        <v>688</v>
      </c>
      <c r="E288" s="34">
        <v>152504</v>
      </c>
      <c r="F288" s="35">
        <v>353507.59</v>
      </c>
      <c r="G288" s="35">
        <v>340623.93</v>
      </c>
      <c r="H288" s="35">
        <v>332116.88</v>
      </c>
      <c r="I288" s="35">
        <v>361897.46</v>
      </c>
      <c r="J288" s="36">
        <v>350259.86</v>
      </c>
      <c r="K288" s="36">
        <v>380654.59</v>
      </c>
      <c r="L288" s="36">
        <v>375677.62</v>
      </c>
      <c r="M288" s="36">
        <v>394734.81</v>
      </c>
      <c r="N288" s="36">
        <v>560102.85</v>
      </c>
      <c r="O288" s="36">
        <v>521233.07</v>
      </c>
      <c r="P288" s="36">
        <v>599199.14</v>
      </c>
      <c r="Q288" s="36">
        <v>546136.68</v>
      </c>
      <c r="R288" s="36">
        <v>611966.38</v>
      </c>
      <c r="S288" s="36">
        <v>698177.77</v>
      </c>
      <c r="T288" s="36">
        <v>985782.83</v>
      </c>
      <c r="U288" s="138">
        <v>810873.34</v>
      </c>
      <c r="V288" s="138">
        <v>965864.21</v>
      </c>
      <c r="W288" s="138">
        <v>655159.47</v>
      </c>
      <c r="X288" s="138">
        <v>729473.92</v>
      </c>
      <c r="Y288" s="79">
        <v>761200</v>
      </c>
      <c r="Z288" s="138">
        <f t="shared" si="53"/>
        <v>761200</v>
      </c>
      <c r="AA288" s="138">
        <v>708991.66</v>
      </c>
      <c r="AB288" s="65">
        <f t="shared" si="54"/>
        <v>0.9314131108775617</v>
      </c>
      <c r="AC288" s="36">
        <v>785900</v>
      </c>
      <c r="AD288" s="36">
        <v>-100000</v>
      </c>
      <c r="AE288" s="36">
        <f t="shared" si="55"/>
        <v>685900</v>
      </c>
      <c r="AF288" s="218"/>
    </row>
    <row r="289" spans="1:32" ht="14.25">
      <c r="A289" s="21" t="s">
        <v>4</v>
      </c>
      <c r="B289" s="19">
        <v>3120</v>
      </c>
      <c r="C289" s="19"/>
      <c r="D289" s="1" t="s">
        <v>513</v>
      </c>
      <c r="E289" s="9">
        <f aca="true" t="shared" si="56" ref="E289:R289">SUM(E239:E288)</f>
        <v>3240550</v>
      </c>
      <c r="F289" s="9">
        <f t="shared" si="56"/>
        <v>3697610.06</v>
      </c>
      <c r="G289" s="9">
        <f t="shared" si="56"/>
        <v>3705225.140000001</v>
      </c>
      <c r="H289" s="9">
        <f t="shared" si="56"/>
        <v>4170204.960000001</v>
      </c>
      <c r="I289" s="9">
        <f t="shared" si="56"/>
        <v>4305202.050000001</v>
      </c>
      <c r="J289" s="9">
        <f t="shared" si="56"/>
        <v>4617710.820000001</v>
      </c>
      <c r="K289" s="9">
        <f t="shared" si="56"/>
        <v>4723359.83</v>
      </c>
      <c r="L289" s="9">
        <f t="shared" si="56"/>
        <v>4610238.5600000005</v>
      </c>
      <c r="M289" s="9">
        <f t="shared" si="56"/>
        <v>4842297.4</v>
      </c>
      <c r="N289" s="9">
        <f t="shared" si="56"/>
        <v>4873378.680000001</v>
      </c>
      <c r="O289" s="9">
        <f t="shared" si="56"/>
        <v>4833462.7</v>
      </c>
      <c r="P289" s="9">
        <f t="shared" si="56"/>
        <v>4241352.9399999995</v>
      </c>
      <c r="Q289" s="9">
        <f t="shared" si="56"/>
        <v>4472645.82</v>
      </c>
      <c r="R289" s="9">
        <f t="shared" si="56"/>
        <v>4583531.73</v>
      </c>
      <c r="S289" s="9">
        <v>4689060.17</v>
      </c>
      <c r="T289" s="9">
        <f aca="true" t="shared" si="57" ref="T289:AA289">SUM(T239:T288)</f>
        <v>5484691.089999998</v>
      </c>
      <c r="U289" s="9">
        <f t="shared" si="57"/>
        <v>5321393.43</v>
      </c>
      <c r="V289" s="9">
        <f t="shared" si="57"/>
        <v>5446107.7700000005</v>
      </c>
      <c r="W289" s="9">
        <f t="shared" si="57"/>
        <v>5070037.229999999</v>
      </c>
      <c r="X289" s="9">
        <f t="shared" si="57"/>
        <v>5630438.579999998</v>
      </c>
      <c r="Y289" s="9">
        <f t="shared" si="57"/>
        <v>6050980</v>
      </c>
      <c r="Z289" s="9">
        <f t="shared" si="57"/>
        <v>6050980</v>
      </c>
      <c r="AA289" s="9">
        <f t="shared" si="57"/>
        <v>4930301.289999999</v>
      </c>
      <c r="AB289" s="64">
        <f>SUM(AA289/Z289)</f>
        <v>0.8147938499218307</v>
      </c>
      <c r="AC289" s="9">
        <f>SUM(AC239:AC288)</f>
        <v>6712600</v>
      </c>
      <c r="AD289" s="9">
        <f>SUM(AD239:AD288)</f>
        <v>-291200</v>
      </c>
      <c r="AE289" s="26">
        <f>SUM(AC289+AD289)</f>
        <v>6421400</v>
      </c>
      <c r="AF289" s="218"/>
    </row>
    <row r="290" spans="1:32" ht="14.25">
      <c r="A290" s="21"/>
      <c r="B290" s="19"/>
      <c r="C290" s="19"/>
      <c r="D290" s="1" t="s">
        <v>104</v>
      </c>
      <c r="E290" s="7"/>
      <c r="F290" s="9"/>
      <c r="G290" s="9"/>
      <c r="H290" s="9"/>
      <c r="I290" s="9"/>
      <c r="AF290" s="218"/>
    </row>
    <row r="291" spans="1:32" ht="14.25">
      <c r="A291" s="21" t="s">
        <v>4</v>
      </c>
      <c r="B291" s="19">
        <v>3150</v>
      </c>
      <c r="C291" s="22"/>
      <c r="D291" s="18" t="s">
        <v>200</v>
      </c>
      <c r="E291" s="23"/>
      <c r="F291" s="9"/>
      <c r="G291" s="9"/>
      <c r="H291" s="9"/>
      <c r="I291" s="9"/>
      <c r="AF291" s="218"/>
    </row>
    <row r="292" spans="1:32" ht="14.25">
      <c r="A292" s="21"/>
      <c r="B292" s="19"/>
      <c r="C292" s="19">
        <v>4090</v>
      </c>
      <c r="D292" s="1" t="s">
        <v>95</v>
      </c>
      <c r="E292" s="7">
        <v>50</v>
      </c>
      <c r="F292" s="9">
        <v>50</v>
      </c>
      <c r="G292" s="7"/>
      <c r="H292" s="7"/>
      <c r="I292" s="7"/>
      <c r="J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400</v>
      </c>
      <c r="T292" s="26">
        <v>0</v>
      </c>
      <c r="U292" s="137">
        <v>0</v>
      </c>
      <c r="V292" s="137">
        <v>32</v>
      </c>
      <c r="Z292" s="137">
        <f>Y292</f>
        <v>0</v>
      </c>
      <c r="AA292" s="137">
        <v>0</v>
      </c>
      <c r="AB292" s="64">
        <v>0</v>
      </c>
      <c r="AF292" s="218"/>
    </row>
    <row r="293" spans="1:32" ht="15" thickBot="1">
      <c r="A293" s="31"/>
      <c r="B293" s="32"/>
      <c r="C293" s="32">
        <v>4590</v>
      </c>
      <c r="D293" s="38" t="s">
        <v>201</v>
      </c>
      <c r="E293" s="34"/>
      <c r="F293" s="35">
        <v>50</v>
      </c>
      <c r="G293" s="34">
        <v>50</v>
      </c>
      <c r="H293" s="34">
        <v>100</v>
      </c>
      <c r="I293" s="34">
        <v>250</v>
      </c>
      <c r="J293" s="36">
        <v>200</v>
      </c>
      <c r="K293" s="36">
        <v>150</v>
      </c>
      <c r="L293" s="36">
        <v>100</v>
      </c>
      <c r="M293" s="36">
        <v>100</v>
      </c>
      <c r="N293" s="36">
        <v>100</v>
      </c>
      <c r="O293" s="36">
        <v>100</v>
      </c>
      <c r="P293" s="36">
        <v>300</v>
      </c>
      <c r="Q293" s="36">
        <v>0</v>
      </c>
      <c r="R293" s="36">
        <v>0</v>
      </c>
      <c r="S293" s="36">
        <v>535</v>
      </c>
      <c r="T293" s="36">
        <v>550</v>
      </c>
      <c r="U293" s="138">
        <v>0</v>
      </c>
      <c r="V293" s="138">
        <v>-100</v>
      </c>
      <c r="W293" s="138">
        <v>100</v>
      </c>
      <c r="X293" s="138"/>
      <c r="Y293" s="138">
        <v>750</v>
      </c>
      <c r="Z293" s="138">
        <f>Y293</f>
        <v>750</v>
      </c>
      <c r="AA293" s="138">
        <v>0</v>
      </c>
      <c r="AB293" s="65">
        <f>SUM(AA293/Z293)</f>
        <v>0</v>
      </c>
      <c r="AC293" s="36">
        <v>750</v>
      </c>
      <c r="AD293" s="36"/>
      <c r="AE293" s="36">
        <f>SUM(AC293:AD293)</f>
        <v>750</v>
      </c>
      <c r="AF293" s="218"/>
    </row>
    <row r="294" spans="1:32" ht="14.25">
      <c r="A294" s="21" t="s">
        <v>4</v>
      </c>
      <c r="B294" s="19">
        <v>3150</v>
      </c>
      <c r="C294" s="19"/>
      <c r="D294" s="1" t="s">
        <v>513</v>
      </c>
      <c r="E294" s="9">
        <f aca="true" t="shared" si="58" ref="E294:Z294">SUM(E292:E293)</f>
        <v>50</v>
      </c>
      <c r="F294" s="9">
        <f t="shared" si="58"/>
        <v>100</v>
      </c>
      <c r="G294" s="9">
        <f t="shared" si="58"/>
        <v>50</v>
      </c>
      <c r="H294" s="9">
        <f t="shared" si="58"/>
        <v>100</v>
      </c>
      <c r="I294" s="9">
        <f t="shared" si="58"/>
        <v>250</v>
      </c>
      <c r="J294" s="9">
        <f t="shared" si="58"/>
        <v>200</v>
      </c>
      <c r="K294" s="9">
        <f t="shared" si="58"/>
        <v>150</v>
      </c>
      <c r="L294" s="9">
        <f t="shared" si="58"/>
        <v>100</v>
      </c>
      <c r="M294" s="9">
        <f t="shared" si="58"/>
        <v>100</v>
      </c>
      <c r="N294" s="9">
        <f t="shared" si="58"/>
        <v>100</v>
      </c>
      <c r="O294" s="9">
        <f t="shared" si="58"/>
        <v>100</v>
      </c>
      <c r="P294" s="9">
        <f>SUM(P292:P293)</f>
        <v>300</v>
      </c>
      <c r="Q294" s="9">
        <f>SUM(Q292:Q293)</f>
        <v>0</v>
      </c>
      <c r="R294" s="9">
        <f>SUM(R292:R293)</f>
        <v>400</v>
      </c>
      <c r="S294" s="9">
        <v>535</v>
      </c>
      <c r="T294" s="9">
        <f t="shared" si="58"/>
        <v>550</v>
      </c>
      <c r="U294" s="9">
        <f t="shared" si="58"/>
        <v>0</v>
      </c>
      <c r="V294" s="9">
        <f t="shared" si="58"/>
        <v>-68</v>
      </c>
      <c r="W294" s="9">
        <f t="shared" si="58"/>
        <v>100</v>
      </c>
      <c r="X294" s="9">
        <f t="shared" si="58"/>
        <v>0</v>
      </c>
      <c r="Y294" s="9">
        <f>SUM(Y292:Y293)</f>
        <v>750</v>
      </c>
      <c r="Z294" s="9">
        <f t="shared" si="58"/>
        <v>750</v>
      </c>
      <c r="AA294" s="9">
        <f>SUM(AA292:AA293)</f>
        <v>0</v>
      </c>
      <c r="AB294" s="64">
        <f>SUM(AA294/Z294)</f>
        <v>0</v>
      </c>
      <c r="AC294" s="9">
        <f>SUM(AC292:AC293)</f>
        <v>750</v>
      </c>
      <c r="AD294" s="9">
        <f>SUM(AD292:AD293)</f>
        <v>0</v>
      </c>
      <c r="AE294" s="26">
        <f>SUM(AC294+AD294)</f>
        <v>750</v>
      </c>
      <c r="AF294" s="218"/>
    </row>
    <row r="295" spans="1:32" ht="14.25">
      <c r="A295" s="21"/>
      <c r="B295" s="19"/>
      <c r="C295" s="19"/>
      <c r="E295" s="24"/>
      <c r="F295" s="24"/>
      <c r="G295" s="14"/>
      <c r="H295" s="24"/>
      <c r="I295" s="9"/>
      <c r="AF295" s="218"/>
    </row>
    <row r="296" spans="1:32" ht="14.25">
      <c r="A296" s="21" t="s">
        <v>4</v>
      </c>
      <c r="B296" s="19">
        <v>3410</v>
      </c>
      <c r="C296" s="22"/>
      <c r="D296" s="18" t="s">
        <v>202</v>
      </c>
      <c r="E296" s="16"/>
      <c r="F296" s="16"/>
      <c r="G296" s="16"/>
      <c r="H296" s="16"/>
      <c r="I296" s="9"/>
      <c r="AF296" s="218"/>
    </row>
    <row r="297" spans="1:32" ht="14.25">
      <c r="A297" s="21"/>
      <c r="B297" s="19"/>
      <c r="C297" s="19">
        <v>1100</v>
      </c>
      <c r="D297" s="1" t="s">
        <v>119</v>
      </c>
      <c r="E297" s="7">
        <v>2024998</v>
      </c>
      <c r="F297" s="9">
        <v>1995075.35</v>
      </c>
      <c r="G297" s="9">
        <v>2047714.78</v>
      </c>
      <c r="H297" s="9">
        <v>1962990.33</v>
      </c>
      <c r="I297" s="9">
        <v>1788166.98</v>
      </c>
      <c r="J297" s="26">
        <v>2024714.49</v>
      </c>
      <c r="K297" s="26">
        <v>2078817.95</v>
      </c>
      <c r="L297" s="26">
        <v>2066074.57</v>
      </c>
      <c r="M297" s="26">
        <v>2035220.65</v>
      </c>
      <c r="N297" s="26">
        <v>1889677.07</v>
      </c>
      <c r="O297" s="26">
        <v>1692373.86</v>
      </c>
      <c r="P297" s="26">
        <v>1344291.25</v>
      </c>
      <c r="Q297" s="26">
        <v>2242255.44</v>
      </c>
      <c r="R297" s="26">
        <v>1642183.54</v>
      </c>
      <c r="S297" s="26">
        <v>1735392.38</v>
      </c>
      <c r="T297" s="26">
        <v>1667980.3</v>
      </c>
      <c r="U297" s="137">
        <v>1702476.08</v>
      </c>
      <c r="V297" s="137">
        <v>1836535.01</v>
      </c>
      <c r="W297" s="137">
        <v>1949130.86</v>
      </c>
      <c r="X297" s="137">
        <v>2042860.1</v>
      </c>
      <c r="Y297" s="26">
        <v>2079200</v>
      </c>
      <c r="Z297" s="137">
        <f aca="true" t="shared" si="59" ref="Z297:Z333">Y297</f>
        <v>2079200</v>
      </c>
      <c r="AA297" s="137">
        <v>1505136.01</v>
      </c>
      <c r="AB297" s="64">
        <f aca="true" t="shared" si="60" ref="AB297:AB332">SUM(AA297/Z297)</f>
        <v>0.7239015053866872</v>
      </c>
      <c r="AC297" s="26">
        <v>2162800</v>
      </c>
      <c r="AD297" s="26">
        <v>-10600</v>
      </c>
      <c r="AE297" s="26">
        <f>SUM(AC297:AD297)</f>
        <v>2152200</v>
      </c>
      <c r="AF297" s="218"/>
    </row>
    <row r="298" spans="1:32" ht="14.25">
      <c r="A298" s="21"/>
      <c r="B298" s="19"/>
      <c r="C298" s="19" t="s">
        <v>126</v>
      </c>
      <c r="D298" s="1" t="s">
        <v>635</v>
      </c>
      <c r="E298" s="7"/>
      <c r="F298" s="9">
        <v>9233.89</v>
      </c>
      <c r="G298" s="9">
        <v>7660.28</v>
      </c>
      <c r="H298" s="9">
        <v>8506.68</v>
      </c>
      <c r="I298" s="9">
        <v>9978.92</v>
      </c>
      <c r="J298" s="26">
        <v>9180.1</v>
      </c>
      <c r="K298" s="26">
        <v>10805.44</v>
      </c>
      <c r="L298" s="26">
        <v>12147.2</v>
      </c>
      <c r="M298" s="26">
        <v>12573.55</v>
      </c>
      <c r="N298" s="26">
        <v>13460.49</v>
      </c>
      <c r="O298" s="26">
        <v>13467.95</v>
      </c>
      <c r="P298" s="26">
        <v>14237.51</v>
      </c>
      <c r="Q298" s="26">
        <v>15007.14</v>
      </c>
      <c r="R298" s="26">
        <v>15683.2</v>
      </c>
      <c r="S298" s="26">
        <v>16988.32</v>
      </c>
      <c r="T298" s="26">
        <v>17035.15</v>
      </c>
      <c r="U298" s="137">
        <v>18541.55</v>
      </c>
      <c r="V298" s="137">
        <v>18302.97</v>
      </c>
      <c r="W298" s="137">
        <v>20294.4</v>
      </c>
      <c r="X298" s="137">
        <v>16617.34</v>
      </c>
      <c r="Y298" s="26">
        <v>17400</v>
      </c>
      <c r="Z298" s="137">
        <f t="shared" si="59"/>
        <v>17400</v>
      </c>
      <c r="AA298" s="137">
        <v>12775.6</v>
      </c>
      <c r="AB298" s="64">
        <f t="shared" si="60"/>
        <v>0.7342298850574713</v>
      </c>
      <c r="AC298" s="26">
        <v>18400</v>
      </c>
      <c r="AE298" s="26">
        <f aca="true" t="shared" si="61" ref="AE298:AE333">SUM(AC298:AD298)</f>
        <v>18400</v>
      </c>
      <c r="AF298" s="218"/>
    </row>
    <row r="299" spans="1:32" ht="14.25">
      <c r="A299" s="21"/>
      <c r="B299" s="19"/>
      <c r="C299" s="19">
        <v>1400</v>
      </c>
      <c r="D299" s="1" t="s">
        <v>106</v>
      </c>
      <c r="E299" s="7">
        <v>27502</v>
      </c>
      <c r="F299" s="9">
        <v>139538.99</v>
      </c>
      <c r="G299" s="9">
        <v>122430.46</v>
      </c>
      <c r="H299" s="9">
        <v>88587.83</v>
      </c>
      <c r="I299" s="9">
        <v>48506.63</v>
      </c>
      <c r="J299" s="26">
        <v>77327.6</v>
      </c>
      <c r="K299" s="26">
        <v>62005.18</v>
      </c>
      <c r="L299" s="26">
        <v>63925.39</v>
      </c>
      <c r="M299" s="26">
        <v>71410.32</v>
      </c>
      <c r="N299" s="26">
        <v>96704.64</v>
      </c>
      <c r="O299" s="26">
        <v>251955</v>
      </c>
      <c r="P299" s="26">
        <v>128658.74</v>
      </c>
      <c r="Q299" s="26">
        <v>100621.49</v>
      </c>
      <c r="R299" s="26">
        <v>85108.4</v>
      </c>
      <c r="S299" s="26">
        <v>149759.98</v>
      </c>
      <c r="T299" s="26">
        <v>169986.65</v>
      </c>
      <c r="U299" s="137">
        <v>102450.05</v>
      </c>
      <c r="V299" s="137">
        <v>128629.25</v>
      </c>
      <c r="W299" s="137">
        <v>190166.83</v>
      </c>
      <c r="X299" s="137">
        <v>150933.53</v>
      </c>
      <c r="Y299" s="26">
        <v>126000</v>
      </c>
      <c r="Z299" s="137">
        <f t="shared" si="59"/>
        <v>126000</v>
      </c>
      <c r="AA299" s="137">
        <v>113739.71</v>
      </c>
      <c r="AB299" s="64">
        <f t="shared" si="60"/>
        <v>0.9026961111111111</v>
      </c>
      <c r="AC299" s="26">
        <v>130000</v>
      </c>
      <c r="AE299" s="26">
        <f t="shared" si="61"/>
        <v>130000</v>
      </c>
      <c r="AF299" s="218"/>
    </row>
    <row r="300" spans="1:32" ht="14.25">
      <c r="A300" s="21"/>
      <c r="B300" s="19"/>
      <c r="C300" s="19" t="s">
        <v>177</v>
      </c>
      <c r="D300" s="1" t="s">
        <v>1202</v>
      </c>
      <c r="E300" s="7"/>
      <c r="F300" s="9"/>
      <c r="G300" s="9"/>
      <c r="H300" s="9"/>
      <c r="I300" s="9"/>
      <c r="J300" s="26">
        <v>389914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137">
        <v>0</v>
      </c>
      <c r="V300" s="137">
        <v>0</v>
      </c>
      <c r="W300" s="137">
        <v>3442.89</v>
      </c>
      <c r="X300" s="137">
        <v>27822.93</v>
      </c>
      <c r="Y300" s="26">
        <v>15000</v>
      </c>
      <c r="Z300" s="137">
        <f t="shared" si="59"/>
        <v>15000</v>
      </c>
      <c r="AA300" s="137">
        <v>15738.02</v>
      </c>
      <c r="AB300" s="64">
        <v>0</v>
      </c>
      <c r="AC300" s="26">
        <v>16000</v>
      </c>
      <c r="AE300" s="26">
        <f t="shared" si="61"/>
        <v>16000</v>
      </c>
      <c r="AF300" s="218"/>
    </row>
    <row r="301" spans="1:32" ht="14.25">
      <c r="A301" s="21"/>
      <c r="B301" s="19"/>
      <c r="C301" s="19" t="s">
        <v>179</v>
      </c>
      <c r="D301" s="1" t="s">
        <v>107</v>
      </c>
      <c r="E301" s="7"/>
      <c r="F301" s="9">
        <v>195.6</v>
      </c>
      <c r="G301" s="9"/>
      <c r="H301" s="9"/>
      <c r="I301" s="9">
        <v>23595.4</v>
      </c>
      <c r="J301" s="26">
        <v>20990.63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6">
        <v>4627.4</v>
      </c>
      <c r="U301" s="137">
        <v>143.01</v>
      </c>
      <c r="V301" s="137">
        <v>2450.59</v>
      </c>
      <c r="W301" s="137">
        <v>12780.33</v>
      </c>
      <c r="X301" s="137">
        <v>11262</v>
      </c>
      <c r="Y301" s="26">
        <v>5000</v>
      </c>
      <c r="Z301" s="137">
        <f t="shared" si="59"/>
        <v>5000</v>
      </c>
      <c r="AA301" s="137">
        <f>26322.29-15738.02</f>
        <v>10584.27</v>
      </c>
      <c r="AB301" s="64">
        <v>0</v>
      </c>
      <c r="AC301" s="26">
        <v>5000</v>
      </c>
      <c r="AE301" s="26">
        <f t="shared" si="61"/>
        <v>5000</v>
      </c>
      <c r="AF301" s="218"/>
    </row>
    <row r="302" spans="1:32" ht="14.25">
      <c r="A302" s="21"/>
      <c r="B302" s="19"/>
      <c r="C302" s="19">
        <v>2430</v>
      </c>
      <c r="D302" s="1" t="s">
        <v>227</v>
      </c>
      <c r="E302" s="7">
        <v>14748</v>
      </c>
      <c r="F302" s="9">
        <v>14629.47</v>
      </c>
      <c r="G302" s="9">
        <v>14747.91</v>
      </c>
      <c r="H302" s="9">
        <v>14993.88</v>
      </c>
      <c r="I302" s="9">
        <v>13561.87</v>
      </c>
      <c r="J302" s="26">
        <v>19192.04</v>
      </c>
      <c r="K302" s="26">
        <v>17449.81</v>
      </c>
      <c r="L302" s="26">
        <v>16885.56</v>
      </c>
      <c r="M302" s="26">
        <v>17770.99</v>
      </c>
      <c r="N302" s="26">
        <v>7378.15</v>
      </c>
      <c r="O302" s="26">
        <v>12000</v>
      </c>
      <c r="P302" s="26">
        <v>8890.57</v>
      </c>
      <c r="Q302" s="26">
        <v>3919.41</v>
      </c>
      <c r="R302" s="26">
        <v>2019</v>
      </c>
      <c r="S302" s="26">
        <v>8584.87</v>
      </c>
      <c r="T302" s="26">
        <v>8337.36</v>
      </c>
      <c r="U302" s="137">
        <v>3679.92</v>
      </c>
      <c r="V302" s="137">
        <v>8190.17</v>
      </c>
      <c r="W302" s="137">
        <v>10472.14</v>
      </c>
      <c r="X302" s="137">
        <v>15741.57</v>
      </c>
      <c r="Y302" s="26">
        <v>10000</v>
      </c>
      <c r="Z302" s="137">
        <f t="shared" si="59"/>
        <v>10000</v>
      </c>
      <c r="AA302" s="137">
        <v>15994.04</v>
      </c>
      <c r="AB302" s="64">
        <f t="shared" si="60"/>
        <v>1.599404</v>
      </c>
      <c r="AC302" s="26">
        <v>12000</v>
      </c>
      <c r="AE302" s="26">
        <f t="shared" si="61"/>
        <v>12000</v>
      </c>
      <c r="AF302" s="218"/>
    </row>
    <row r="303" spans="1:32" ht="14.25">
      <c r="A303" s="21"/>
      <c r="B303" s="19"/>
      <c r="C303" s="19">
        <v>2440</v>
      </c>
      <c r="D303" s="1" t="s">
        <v>180</v>
      </c>
      <c r="E303" s="7">
        <v>3343</v>
      </c>
      <c r="F303" s="9">
        <v>2954.12</v>
      </c>
      <c r="G303" s="9">
        <v>2524.98</v>
      </c>
      <c r="H303" s="9">
        <v>1922.89</v>
      </c>
      <c r="I303" s="9">
        <v>2121.95</v>
      </c>
      <c r="J303" s="26">
        <v>4589.49</v>
      </c>
      <c r="K303" s="26">
        <v>3500</v>
      </c>
      <c r="L303" s="26">
        <v>9966.78</v>
      </c>
      <c r="M303" s="26">
        <v>6547.8</v>
      </c>
      <c r="N303" s="26">
        <v>4639.89</v>
      </c>
      <c r="O303" s="26">
        <v>2523.32</v>
      </c>
      <c r="P303" s="26">
        <v>4043.05</v>
      </c>
      <c r="Q303" s="26">
        <v>3251.89</v>
      </c>
      <c r="R303" s="26">
        <v>4284</v>
      </c>
      <c r="S303" s="26">
        <v>5132.44</v>
      </c>
      <c r="T303" s="26">
        <v>5016.49</v>
      </c>
      <c r="U303" s="137">
        <v>1546.04</v>
      </c>
      <c r="V303" s="137">
        <v>119</v>
      </c>
      <c r="W303" s="137">
        <v>2256.41</v>
      </c>
      <c r="X303" s="137">
        <v>902.82</v>
      </c>
      <c r="Y303" s="26">
        <v>4500</v>
      </c>
      <c r="Z303" s="137">
        <f t="shared" si="59"/>
        <v>4500</v>
      </c>
      <c r="AA303" s="137">
        <v>2229.19</v>
      </c>
      <c r="AB303" s="64">
        <f t="shared" si="60"/>
        <v>0.49537555555555557</v>
      </c>
      <c r="AC303" s="26">
        <v>7000</v>
      </c>
      <c r="AE303" s="26">
        <f t="shared" si="61"/>
        <v>7000</v>
      </c>
      <c r="AF303" s="218"/>
    </row>
    <row r="304" spans="1:32" ht="14.25">
      <c r="A304" s="21"/>
      <c r="B304" s="19"/>
      <c r="C304" s="19">
        <v>2450</v>
      </c>
      <c r="D304" s="1" t="s">
        <v>203</v>
      </c>
      <c r="E304" s="7">
        <v>10057</v>
      </c>
      <c r="F304" s="9">
        <v>9000</v>
      </c>
      <c r="G304" s="7">
        <v>8999.56</v>
      </c>
      <c r="H304" s="9">
        <v>11431.9</v>
      </c>
      <c r="I304" s="9">
        <v>9912.05</v>
      </c>
      <c r="J304" s="26">
        <v>16865.06</v>
      </c>
      <c r="K304" s="26">
        <v>35011.87</v>
      </c>
      <c r="L304" s="26">
        <v>34998.54</v>
      </c>
      <c r="M304" s="26">
        <v>36011.64</v>
      </c>
      <c r="N304" s="26">
        <v>35799</v>
      </c>
      <c r="O304" s="26">
        <v>17727.62</v>
      </c>
      <c r="P304" s="26">
        <v>26786.44</v>
      </c>
      <c r="Q304" s="26">
        <v>30000</v>
      </c>
      <c r="R304" s="26">
        <v>34135.01</v>
      </c>
      <c r="S304" s="26">
        <v>30236.7</v>
      </c>
      <c r="T304" s="26">
        <v>86753.31</v>
      </c>
      <c r="U304" s="137">
        <v>41255.72</v>
      </c>
      <c r="V304" s="137">
        <v>34870.41</v>
      </c>
      <c r="W304" s="137">
        <v>23859.05</v>
      </c>
      <c r="X304" s="137">
        <v>25162.71</v>
      </c>
      <c r="Y304" s="26">
        <v>30000</v>
      </c>
      <c r="Z304" s="137">
        <f t="shared" si="59"/>
        <v>30000</v>
      </c>
      <c r="AA304" s="137">
        <v>20424.47</v>
      </c>
      <c r="AB304" s="64">
        <f t="shared" si="60"/>
        <v>0.6808156666666667</v>
      </c>
      <c r="AC304" s="26">
        <v>30000</v>
      </c>
      <c r="AE304" s="26">
        <f t="shared" si="61"/>
        <v>30000</v>
      </c>
      <c r="AF304" s="218"/>
    </row>
    <row r="305" spans="1:32" ht="14.25">
      <c r="A305" s="21"/>
      <c r="B305" s="19"/>
      <c r="C305" s="19" t="s">
        <v>360</v>
      </c>
      <c r="D305" s="1" t="s">
        <v>1338</v>
      </c>
      <c r="E305" s="7"/>
      <c r="F305" s="9"/>
      <c r="G305" s="7"/>
      <c r="H305" s="9"/>
      <c r="I305" s="9"/>
      <c r="U305" s="137">
        <v>0</v>
      </c>
      <c r="V305" s="137">
        <v>0</v>
      </c>
      <c r="W305" s="137">
        <v>0</v>
      </c>
      <c r="X305" s="137">
        <v>1188</v>
      </c>
      <c r="Y305" s="26">
        <v>0</v>
      </c>
      <c r="Z305" s="137">
        <f t="shared" si="59"/>
        <v>0</v>
      </c>
      <c r="AA305" s="137">
        <v>0</v>
      </c>
      <c r="AB305" s="64">
        <v>0</v>
      </c>
      <c r="AC305" s="26">
        <v>0</v>
      </c>
      <c r="AE305" s="26">
        <f t="shared" si="61"/>
        <v>0</v>
      </c>
      <c r="AF305" s="218"/>
    </row>
    <row r="306" spans="1:32" ht="14.25">
      <c r="A306" s="21"/>
      <c r="B306" s="19"/>
      <c r="C306" s="19" t="s">
        <v>134</v>
      </c>
      <c r="D306" s="1" t="s">
        <v>108</v>
      </c>
      <c r="E306" s="7"/>
      <c r="F306" s="9"/>
      <c r="G306" s="7"/>
      <c r="H306" s="7"/>
      <c r="I306" s="7">
        <v>42.77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137">
        <v>0</v>
      </c>
      <c r="V306" s="137">
        <v>0</v>
      </c>
      <c r="W306" s="137">
        <v>0</v>
      </c>
      <c r="X306" s="137">
        <v>93.49</v>
      </c>
      <c r="Y306" s="26">
        <v>1000</v>
      </c>
      <c r="Z306" s="137">
        <f t="shared" si="59"/>
        <v>1000</v>
      </c>
      <c r="AA306" s="137">
        <v>989.31</v>
      </c>
      <c r="AB306" s="64">
        <v>0</v>
      </c>
      <c r="AC306" s="26">
        <v>1200</v>
      </c>
      <c r="AE306" s="26">
        <f t="shared" si="61"/>
        <v>1200</v>
      </c>
      <c r="AF306" s="218"/>
    </row>
    <row r="307" spans="1:32" ht="14.25">
      <c r="A307" s="21"/>
      <c r="B307" s="19"/>
      <c r="C307" s="19">
        <v>4070</v>
      </c>
      <c r="D307" s="1" t="s">
        <v>158</v>
      </c>
      <c r="E307" s="7">
        <v>3213</v>
      </c>
      <c r="F307" s="9">
        <v>2124.13</v>
      </c>
      <c r="G307" s="7">
        <v>3602.68</v>
      </c>
      <c r="H307" s="7">
        <v>2825.59</v>
      </c>
      <c r="I307" s="7">
        <v>2999.99</v>
      </c>
      <c r="J307" s="26">
        <v>2969.1</v>
      </c>
      <c r="K307" s="26">
        <v>4017.97</v>
      </c>
      <c r="L307" s="26">
        <v>3998.25</v>
      </c>
      <c r="M307" s="26">
        <v>3979.8</v>
      </c>
      <c r="N307" s="26">
        <v>2113.05</v>
      </c>
      <c r="O307" s="26">
        <v>2498.36</v>
      </c>
      <c r="P307" s="26">
        <v>3604.64</v>
      </c>
      <c r="Q307" s="26">
        <v>2646.54</v>
      </c>
      <c r="R307" s="26">
        <v>4254.15</v>
      </c>
      <c r="S307" s="26">
        <v>2086.65</v>
      </c>
      <c r="T307" s="26">
        <v>2674.86</v>
      </c>
      <c r="U307" s="137">
        <v>3851.8</v>
      </c>
      <c r="V307" s="137">
        <v>6854.25</v>
      </c>
      <c r="W307" s="137">
        <v>23644.32</v>
      </c>
      <c r="X307" s="137">
        <v>17918.18</v>
      </c>
      <c r="Y307" s="26">
        <v>5000</v>
      </c>
      <c r="Z307" s="137">
        <f t="shared" si="59"/>
        <v>5000</v>
      </c>
      <c r="AA307" s="137">
        <v>19171.68</v>
      </c>
      <c r="AB307" s="64">
        <f t="shared" si="60"/>
        <v>3.834336</v>
      </c>
      <c r="AC307" s="26">
        <v>8000</v>
      </c>
      <c r="AE307" s="26">
        <f t="shared" si="61"/>
        <v>8000</v>
      </c>
      <c r="AF307" s="218"/>
    </row>
    <row r="308" spans="1:32" ht="14.25">
      <c r="A308" s="21"/>
      <c r="B308" s="19"/>
      <c r="C308" s="19">
        <v>4090</v>
      </c>
      <c r="D308" s="1" t="s">
        <v>95</v>
      </c>
      <c r="E308" s="7">
        <v>12190</v>
      </c>
      <c r="F308" s="9"/>
      <c r="G308" s="7"/>
      <c r="H308" s="7"/>
      <c r="I308" s="7">
        <v>904.12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1500</v>
      </c>
      <c r="S308" s="26">
        <v>0</v>
      </c>
      <c r="T308" s="26">
        <v>36</v>
      </c>
      <c r="U308" s="137">
        <v>0</v>
      </c>
      <c r="V308" s="137">
        <v>133.92</v>
      </c>
      <c r="W308" s="137">
        <v>965.21</v>
      </c>
      <c r="X308" s="137">
        <v>2238.91</v>
      </c>
      <c r="Y308" s="26">
        <v>1000</v>
      </c>
      <c r="Z308" s="137">
        <f t="shared" si="59"/>
        <v>1000</v>
      </c>
      <c r="AA308" s="137">
        <v>949.43</v>
      </c>
      <c r="AB308" s="64">
        <f t="shared" si="60"/>
        <v>0.94943</v>
      </c>
      <c r="AC308" s="26">
        <v>1500</v>
      </c>
      <c r="AE308" s="26">
        <f t="shared" si="61"/>
        <v>1500</v>
      </c>
      <c r="AF308" s="218"/>
    </row>
    <row r="309" spans="1:32" ht="14.25">
      <c r="A309" s="21"/>
      <c r="B309" s="19"/>
      <c r="C309" s="19" t="s">
        <v>1277</v>
      </c>
      <c r="D309" s="1" t="s">
        <v>1306</v>
      </c>
      <c r="E309" s="7"/>
      <c r="F309" s="9"/>
      <c r="G309" s="7"/>
      <c r="H309" s="7"/>
      <c r="I309" s="7"/>
      <c r="T309" s="26">
        <v>0</v>
      </c>
      <c r="U309" s="137">
        <v>0</v>
      </c>
      <c r="V309" s="137">
        <v>0</v>
      </c>
      <c r="W309" s="137">
        <v>4000</v>
      </c>
      <c r="X309" s="137">
        <v>4002.32</v>
      </c>
      <c r="Y309" s="26">
        <v>3000</v>
      </c>
      <c r="Z309" s="137">
        <f t="shared" si="59"/>
        <v>3000</v>
      </c>
      <c r="AA309" s="137">
        <v>960</v>
      </c>
      <c r="AB309" s="64">
        <v>1</v>
      </c>
      <c r="AC309" s="26">
        <v>3000</v>
      </c>
      <c r="AE309" s="26">
        <f t="shared" si="61"/>
        <v>3000</v>
      </c>
      <c r="AF309" s="218"/>
    </row>
    <row r="310" spans="1:32" ht="14.25">
      <c r="A310" s="21"/>
      <c r="B310" s="19"/>
      <c r="C310" s="19">
        <v>4205</v>
      </c>
      <c r="D310" s="1" t="s">
        <v>205</v>
      </c>
      <c r="E310" s="7">
        <v>954</v>
      </c>
      <c r="F310" s="9">
        <v>5609.97</v>
      </c>
      <c r="G310" s="7">
        <v>3339.22</v>
      </c>
      <c r="H310" s="9">
        <v>4652.95</v>
      </c>
      <c r="I310" s="9">
        <v>4215.49</v>
      </c>
      <c r="J310" s="26">
        <v>1009.76</v>
      </c>
      <c r="K310" s="26">
        <v>4337.62</v>
      </c>
      <c r="L310" s="26">
        <v>3128.09</v>
      </c>
      <c r="M310" s="26">
        <v>2103.77</v>
      </c>
      <c r="N310" s="26">
        <v>2125.16</v>
      </c>
      <c r="O310" s="26">
        <v>1648.97</v>
      </c>
      <c r="P310" s="26">
        <v>2353.99</v>
      </c>
      <c r="Q310" s="26">
        <v>2528</v>
      </c>
      <c r="R310" s="26">
        <v>19.99</v>
      </c>
      <c r="S310" s="26">
        <v>7368.99</v>
      </c>
      <c r="T310" s="26">
        <v>5861.98</v>
      </c>
      <c r="U310" s="137">
        <v>3608.54</v>
      </c>
      <c r="V310" s="137">
        <v>2558.81</v>
      </c>
      <c r="W310" s="137">
        <v>2632.37</v>
      </c>
      <c r="X310" s="137">
        <v>1509.99</v>
      </c>
      <c r="Y310" s="26">
        <v>5000</v>
      </c>
      <c r="Z310" s="137">
        <f t="shared" si="59"/>
        <v>5000</v>
      </c>
      <c r="AA310" s="137">
        <v>724.99</v>
      </c>
      <c r="AB310" s="64">
        <f t="shared" si="60"/>
        <v>0.144998</v>
      </c>
      <c r="AC310" s="26">
        <v>5000</v>
      </c>
      <c r="AE310" s="26">
        <f t="shared" si="61"/>
        <v>5000</v>
      </c>
      <c r="AF310" s="218"/>
    </row>
    <row r="311" spans="1:32" ht="14.25">
      <c r="A311" s="21"/>
      <c r="B311" s="19"/>
      <c r="C311" s="19" t="s">
        <v>148</v>
      </c>
      <c r="D311" s="1" t="s">
        <v>206</v>
      </c>
      <c r="E311" s="7">
        <v>0</v>
      </c>
      <c r="F311" s="9">
        <v>24548.25</v>
      </c>
      <c r="G311" s="7"/>
      <c r="H311" s="7"/>
      <c r="I311" s="7">
        <v>12000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137">
        <v>0</v>
      </c>
      <c r="V311" s="137">
        <v>0</v>
      </c>
      <c r="W311" s="137">
        <v>0</v>
      </c>
      <c r="X311" s="137">
        <v>1353.92</v>
      </c>
      <c r="Y311" s="26">
        <v>1000</v>
      </c>
      <c r="Z311" s="137">
        <f t="shared" si="59"/>
        <v>1000</v>
      </c>
      <c r="AA311" s="137">
        <v>24712.47</v>
      </c>
      <c r="AB311" s="64">
        <v>0</v>
      </c>
      <c r="AC311" s="26">
        <v>10000</v>
      </c>
      <c r="AE311" s="26">
        <f t="shared" si="61"/>
        <v>10000</v>
      </c>
      <c r="AF311" s="218"/>
    </row>
    <row r="312" spans="1:32" ht="14.25">
      <c r="A312" s="21"/>
      <c r="B312" s="19"/>
      <c r="C312" s="19">
        <v>4225</v>
      </c>
      <c r="D312" s="1" t="s">
        <v>151</v>
      </c>
      <c r="E312" s="7">
        <v>5078</v>
      </c>
      <c r="F312" s="9">
        <v>13669.86</v>
      </c>
      <c r="G312" s="7">
        <v>12193.72</v>
      </c>
      <c r="H312" s="7">
        <v>8970.43</v>
      </c>
      <c r="I312" s="7">
        <v>2681.8</v>
      </c>
      <c r="J312" s="26">
        <v>15292.2</v>
      </c>
      <c r="K312" s="26">
        <v>15000</v>
      </c>
      <c r="L312" s="26">
        <v>13983.01</v>
      </c>
      <c r="M312" s="26">
        <v>11689.61</v>
      </c>
      <c r="N312" s="26">
        <v>12451.67</v>
      </c>
      <c r="O312" s="26">
        <v>12000</v>
      </c>
      <c r="P312" s="26">
        <v>9023.33</v>
      </c>
      <c r="Q312" s="26">
        <v>18750.13</v>
      </c>
      <c r="R312" s="26">
        <v>11781.28</v>
      </c>
      <c r="S312" s="26">
        <v>46141</v>
      </c>
      <c r="T312" s="26">
        <v>12617.49</v>
      </c>
      <c r="U312" s="137">
        <v>20733</v>
      </c>
      <c r="V312" s="137">
        <v>23308.45</v>
      </c>
      <c r="W312" s="137">
        <v>112057.51</v>
      </c>
      <c r="X312" s="137">
        <v>10409.24</v>
      </c>
      <c r="Y312" s="26">
        <v>40000</v>
      </c>
      <c r="Z312" s="137">
        <f t="shared" si="59"/>
        <v>40000</v>
      </c>
      <c r="AA312" s="137">
        <v>47896.67</v>
      </c>
      <c r="AB312" s="64">
        <f t="shared" si="60"/>
        <v>1.19741675</v>
      </c>
      <c r="AC312" s="26">
        <v>60000</v>
      </c>
      <c r="AE312" s="26">
        <f t="shared" si="61"/>
        <v>60000</v>
      </c>
      <c r="AF312" s="218"/>
    </row>
    <row r="313" spans="1:32" ht="14.25">
      <c r="A313" s="21"/>
      <c r="B313" s="19"/>
      <c r="C313" s="19">
        <v>4226</v>
      </c>
      <c r="D313" s="1" t="s">
        <v>1166</v>
      </c>
      <c r="E313" s="7">
        <v>5078</v>
      </c>
      <c r="F313" s="9">
        <v>13669.86</v>
      </c>
      <c r="G313" s="7">
        <v>12193.72</v>
      </c>
      <c r="H313" s="7">
        <v>8970.43</v>
      </c>
      <c r="I313" s="7">
        <v>2681.8</v>
      </c>
      <c r="J313" s="26">
        <v>15292.2</v>
      </c>
      <c r="K313" s="26">
        <v>15000</v>
      </c>
      <c r="L313" s="26">
        <v>13983.01</v>
      </c>
      <c r="M313" s="26">
        <v>11689.61</v>
      </c>
      <c r="N313" s="26">
        <v>0</v>
      </c>
      <c r="O313" s="26">
        <v>0</v>
      </c>
      <c r="P313" s="26">
        <v>41863</v>
      </c>
      <c r="Q313" s="26">
        <v>0</v>
      </c>
      <c r="R313" s="26">
        <v>4000</v>
      </c>
      <c r="S313" s="26">
        <v>0</v>
      </c>
      <c r="T313" s="26">
        <v>0</v>
      </c>
      <c r="U313" s="137">
        <v>0</v>
      </c>
      <c r="V313" s="137">
        <v>0</v>
      </c>
      <c r="W313" s="137">
        <v>0</v>
      </c>
      <c r="X313" s="137">
        <v>0</v>
      </c>
      <c r="Y313" s="26">
        <v>0</v>
      </c>
      <c r="Z313" s="137">
        <f t="shared" si="59"/>
        <v>0</v>
      </c>
      <c r="AA313" s="137">
        <v>0</v>
      </c>
      <c r="AB313" s="64">
        <v>0</v>
      </c>
      <c r="AC313" s="26">
        <v>0</v>
      </c>
      <c r="AE313" s="26">
        <f t="shared" si="61"/>
        <v>0</v>
      </c>
      <c r="AF313" s="218"/>
    </row>
    <row r="314" spans="1:32" ht="14.25">
      <c r="A314" s="21"/>
      <c r="B314" s="19"/>
      <c r="C314" s="19">
        <v>4230</v>
      </c>
      <c r="D314" s="1" t="s">
        <v>155</v>
      </c>
      <c r="E314" s="7">
        <v>25540</v>
      </c>
      <c r="F314" s="9"/>
      <c r="G314" s="7">
        <v>26306.59</v>
      </c>
      <c r="H314" s="7">
        <v>16147.42</v>
      </c>
      <c r="I314" s="7">
        <v>28432.23</v>
      </c>
      <c r="J314" s="26">
        <v>20723.43</v>
      </c>
      <c r="K314" s="26">
        <v>17700.57</v>
      </c>
      <c r="L314" s="26">
        <v>17935.35</v>
      </c>
      <c r="M314" s="26">
        <v>29101.45</v>
      </c>
      <c r="N314" s="26">
        <v>42390.42</v>
      </c>
      <c r="O314" s="26">
        <v>25134.73</v>
      </c>
      <c r="P314" s="26">
        <v>20234.18</v>
      </c>
      <c r="Q314" s="26">
        <v>14140</v>
      </c>
      <c r="R314" s="26">
        <v>44300.79</v>
      </c>
      <c r="S314" s="26">
        <v>34444.92</v>
      </c>
      <c r="T314" s="26">
        <v>16714.62</v>
      </c>
      <c r="U314" s="137">
        <v>16581.27</v>
      </c>
      <c r="V314" s="137">
        <v>21649.79</v>
      </c>
      <c r="W314" s="137">
        <v>20961.1</v>
      </c>
      <c r="X314" s="137">
        <v>15109.99</v>
      </c>
      <c r="Y314" s="26">
        <v>20000</v>
      </c>
      <c r="Z314" s="137">
        <f t="shared" si="59"/>
        <v>20000</v>
      </c>
      <c r="AA314" s="137">
        <v>2204.02</v>
      </c>
      <c r="AB314" s="64">
        <f t="shared" si="60"/>
        <v>0.110201</v>
      </c>
      <c r="AC314" s="26">
        <v>20000</v>
      </c>
      <c r="AE314" s="26">
        <f t="shared" si="61"/>
        <v>20000</v>
      </c>
      <c r="AF314" s="218"/>
    </row>
    <row r="315" spans="1:32" ht="14.25">
      <c r="A315" s="21"/>
      <c r="B315" s="19"/>
      <c r="C315" s="19">
        <v>4240</v>
      </c>
      <c r="D315" s="1" t="s">
        <v>137</v>
      </c>
      <c r="E315" s="7">
        <v>25727</v>
      </c>
      <c r="F315" s="9">
        <v>36278.65</v>
      </c>
      <c r="G315" s="7">
        <v>38256.18</v>
      </c>
      <c r="H315" s="7">
        <v>39683.12</v>
      </c>
      <c r="I315" s="7">
        <v>34361.58</v>
      </c>
      <c r="J315" s="26">
        <v>26316.32</v>
      </c>
      <c r="K315" s="26">
        <v>25000</v>
      </c>
      <c r="L315" s="26">
        <v>29843.72</v>
      </c>
      <c r="M315" s="26">
        <v>26717.62</v>
      </c>
      <c r="N315" s="26">
        <v>24445.2</v>
      </c>
      <c r="O315" s="26">
        <v>20807.11</v>
      </c>
      <c r="P315" s="26">
        <v>19831.8</v>
      </c>
      <c r="Q315" s="26">
        <v>21965.28</v>
      </c>
      <c r="R315" s="26">
        <v>19875.39</v>
      </c>
      <c r="S315" s="26">
        <v>21379.2</v>
      </c>
      <c r="T315" s="26">
        <v>28644.02</v>
      </c>
      <c r="U315" s="137">
        <v>26317.18</v>
      </c>
      <c r="V315" s="137">
        <v>24817.87</v>
      </c>
      <c r="W315" s="137">
        <v>20623.79</v>
      </c>
      <c r="X315" s="137">
        <v>20710.47</v>
      </c>
      <c r="Y315" s="26">
        <v>22000</v>
      </c>
      <c r="Z315" s="137">
        <f t="shared" si="59"/>
        <v>22000</v>
      </c>
      <c r="AA315" s="137">
        <v>6870.2</v>
      </c>
      <c r="AB315" s="64">
        <f t="shared" si="60"/>
        <v>0.31228181818181816</v>
      </c>
      <c r="AC315" s="26">
        <v>22000</v>
      </c>
      <c r="AE315" s="26">
        <f t="shared" si="61"/>
        <v>22000</v>
      </c>
      <c r="AF315" s="218"/>
    </row>
    <row r="316" spans="1:32" ht="14.25">
      <c r="A316" s="21"/>
      <c r="B316" s="19"/>
      <c r="C316" s="19">
        <v>4250</v>
      </c>
      <c r="D316" s="1" t="s">
        <v>157</v>
      </c>
      <c r="E316" s="7">
        <v>5430</v>
      </c>
      <c r="F316" s="9"/>
      <c r="G316" s="7"/>
      <c r="H316" s="7">
        <v>-73.79</v>
      </c>
      <c r="I316" s="7"/>
      <c r="J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137">
        <v>0</v>
      </c>
      <c r="V316" s="137">
        <v>0</v>
      </c>
      <c r="W316" s="137">
        <v>0</v>
      </c>
      <c r="X316" s="137">
        <v>0</v>
      </c>
      <c r="Y316" s="26">
        <v>0</v>
      </c>
      <c r="Z316" s="137">
        <f t="shared" si="59"/>
        <v>0</v>
      </c>
      <c r="AA316" s="137">
        <v>9504.38</v>
      </c>
      <c r="AB316" s="64">
        <v>0</v>
      </c>
      <c r="AC316" s="26">
        <v>0</v>
      </c>
      <c r="AE316" s="26">
        <f t="shared" si="61"/>
        <v>0</v>
      </c>
      <c r="AF316" s="218"/>
    </row>
    <row r="317" spans="1:32" ht="15" customHeight="1">
      <c r="A317" s="21"/>
      <c r="B317" s="19"/>
      <c r="C317" s="19">
        <v>4275</v>
      </c>
      <c r="D317" s="1" t="s">
        <v>207</v>
      </c>
      <c r="E317" s="7">
        <v>3446</v>
      </c>
      <c r="F317" s="9">
        <v>3006.91</v>
      </c>
      <c r="G317" s="7">
        <v>2857.16</v>
      </c>
      <c r="H317" s="7">
        <v>3496.61</v>
      </c>
      <c r="I317" s="7">
        <v>3500.67</v>
      </c>
      <c r="J317" s="26">
        <v>3490.81</v>
      </c>
      <c r="K317" s="26">
        <v>3458.21</v>
      </c>
      <c r="L317" s="26">
        <v>2914.33</v>
      </c>
      <c r="M317" s="26">
        <v>2006.47</v>
      </c>
      <c r="N317" s="26">
        <v>3097.76</v>
      </c>
      <c r="O317" s="26">
        <v>1958.86</v>
      </c>
      <c r="P317" s="26">
        <v>1316.09</v>
      </c>
      <c r="Q317" s="26">
        <v>1932.7</v>
      </c>
      <c r="R317" s="26">
        <v>2934.64</v>
      </c>
      <c r="S317" s="26">
        <v>2080.57</v>
      </c>
      <c r="T317" s="26">
        <v>3196.18</v>
      </c>
      <c r="U317" s="137">
        <v>2302.06</v>
      </c>
      <c r="V317" s="137">
        <v>2400.85</v>
      </c>
      <c r="W317" s="137">
        <v>2032.92</v>
      </c>
      <c r="X317" s="137">
        <v>1907.33</v>
      </c>
      <c r="Y317" s="26">
        <v>2500</v>
      </c>
      <c r="Z317" s="137">
        <f t="shared" si="59"/>
        <v>2500</v>
      </c>
      <c r="AA317" s="137">
        <v>10.51</v>
      </c>
      <c r="AB317" s="64">
        <f t="shared" si="60"/>
        <v>0.004204</v>
      </c>
      <c r="AC317" s="26">
        <v>2500</v>
      </c>
      <c r="AE317" s="26">
        <f t="shared" si="61"/>
        <v>2500</v>
      </c>
      <c r="AF317" s="218"/>
    </row>
    <row r="318" spans="1:32" ht="14.25">
      <c r="A318" s="21"/>
      <c r="B318" s="19"/>
      <c r="C318" s="19">
        <v>4290</v>
      </c>
      <c r="D318" s="1" t="s">
        <v>189</v>
      </c>
      <c r="E318" s="7">
        <v>3257</v>
      </c>
      <c r="F318" s="9">
        <v>1827.32</v>
      </c>
      <c r="G318" s="7">
        <v>4365.62</v>
      </c>
      <c r="H318" s="7">
        <v>8915.89</v>
      </c>
      <c r="I318" s="7">
        <v>7023.96</v>
      </c>
      <c r="J318" s="26">
        <v>9999.54</v>
      </c>
      <c r="K318" s="26">
        <v>13167.78</v>
      </c>
      <c r="L318" s="26">
        <v>9262.5</v>
      </c>
      <c r="M318" s="26">
        <v>7654.35</v>
      </c>
      <c r="N318" s="26">
        <v>5922.59</v>
      </c>
      <c r="O318" s="26">
        <v>9272.64</v>
      </c>
      <c r="P318" s="26">
        <v>113.05</v>
      </c>
      <c r="Q318" s="26">
        <v>8554.04</v>
      </c>
      <c r="R318" s="26">
        <v>7915.81</v>
      </c>
      <c r="S318" s="26">
        <v>5554.49</v>
      </c>
      <c r="T318" s="26">
        <v>5999.75</v>
      </c>
      <c r="U318" s="137">
        <v>5532.2</v>
      </c>
      <c r="V318" s="137">
        <v>2369.76</v>
      </c>
      <c r="W318" s="137">
        <v>5392.64</v>
      </c>
      <c r="X318" s="137">
        <v>500</v>
      </c>
      <c r="Y318" s="26">
        <v>9000</v>
      </c>
      <c r="Z318" s="137">
        <f t="shared" si="59"/>
        <v>9000</v>
      </c>
      <c r="AA318" s="137">
        <v>13429.14</v>
      </c>
      <c r="AB318" s="64">
        <f t="shared" si="60"/>
        <v>1.4921266666666666</v>
      </c>
      <c r="AC318" s="26">
        <v>14000</v>
      </c>
      <c r="AE318" s="26">
        <f t="shared" si="61"/>
        <v>14000</v>
      </c>
      <c r="AF318" s="218"/>
    </row>
    <row r="319" spans="1:32" ht="14.25">
      <c r="A319" s="21"/>
      <c r="B319" s="19"/>
      <c r="C319" s="19" t="s">
        <v>504</v>
      </c>
      <c r="D319" s="1" t="s">
        <v>715</v>
      </c>
      <c r="E319" s="7">
        <v>21802</v>
      </c>
      <c r="F319" s="9">
        <v>26549.01</v>
      </c>
      <c r="G319" s="7">
        <v>29242.94</v>
      </c>
      <c r="H319" s="7">
        <v>29414.37</v>
      </c>
      <c r="I319" s="7"/>
      <c r="J319" s="26">
        <v>26935.23</v>
      </c>
      <c r="K319" s="26">
        <v>27000</v>
      </c>
      <c r="L319" s="26">
        <v>31853.68</v>
      </c>
      <c r="M319" s="26">
        <v>31883.76</v>
      </c>
      <c r="N319" s="26">
        <v>36467.7</v>
      </c>
      <c r="O319" s="26">
        <v>30918.83</v>
      </c>
      <c r="P319" s="26">
        <v>35049.14</v>
      </c>
      <c r="Q319" s="26">
        <v>36464.53</v>
      </c>
      <c r="R319" s="26">
        <v>38970.5</v>
      </c>
      <c r="S319" s="26">
        <v>45502.83</v>
      </c>
      <c r="T319" s="26">
        <v>43211.38</v>
      </c>
      <c r="U319" s="137">
        <v>47053.62</v>
      </c>
      <c r="V319" s="137">
        <v>51360.23</v>
      </c>
      <c r="W319" s="137">
        <v>55151.83</v>
      </c>
      <c r="X319" s="137">
        <v>39855.59</v>
      </c>
      <c r="Y319" s="26">
        <v>49300</v>
      </c>
      <c r="Z319" s="137">
        <f t="shared" si="59"/>
        <v>49300</v>
      </c>
      <c r="AA319" s="137">
        <v>32790.37</v>
      </c>
      <c r="AB319" s="64">
        <f t="shared" si="60"/>
        <v>0.6651190669371198</v>
      </c>
      <c r="AC319" s="26">
        <v>46300</v>
      </c>
      <c r="AE319" s="26">
        <f t="shared" si="61"/>
        <v>46300</v>
      </c>
      <c r="AF319" s="218"/>
    </row>
    <row r="320" spans="1:32" ht="14.25">
      <c r="A320" s="21"/>
      <c r="B320" s="19"/>
      <c r="C320" s="19">
        <v>4470</v>
      </c>
      <c r="D320" s="1" t="s">
        <v>124</v>
      </c>
      <c r="E320" s="7">
        <v>6019</v>
      </c>
      <c r="F320" s="9">
        <v>2427.04</v>
      </c>
      <c r="G320" s="7">
        <v>6131.02</v>
      </c>
      <c r="H320" s="9">
        <v>2876.32</v>
      </c>
      <c r="I320" s="9">
        <v>5144.8</v>
      </c>
      <c r="J320" s="26">
        <v>7967.63</v>
      </c>
      <c r="K320" s="26">
        <v>9840.58</v>
      </c>
      <c r="L320" s="26">
        <v>6015.32</v>
      </c>
      <c r="M320" s="26">
        <v>4446.59</v>
      </c>
      <c r="N320" s="26">
        <v>2032.47</v>
      </c>
      <c r="O320" s="26">
        <v>5616.84</v>
      </c>
      <c r="P320" s="26">
        <v>3775</v>
      </c>
      <c r="Q320" s="26">
        <v>5133.95</v>
      </c>
      <c r="R320" s="26">
        <v>3204.9</v>
      </c>
      <c r="S320" s="26">
        <v>1155.54</v>
      </c>
      <c r="T320" s="26">
        <v>3407.9</v>
      </c>
      <c r="U320" s="137">
        <v>2641.9</v>
      </c>
      <c r="V320" s="137">
        <v>8454.8</v>
      </c>
      <c r="W320" s="137">
        <v>7782.31</v>
      </c>
      <c r="X320" s="137">
        <v>3292.59</v>
      </c>
      <c r="Y320" s="26">
        <v>5000</v>
      </c>
      <c r="Z320" s="137">
        <f t="shared" si="59"/>
        <v>5000</v>
      </c>
      <c r="AA320" s="137">
        <v>7209.75</v>
      </c>
      <c r="AB320" s="64">
        <f t="shared" si="60"/>
        <v>1.44195</v>
      </c>
      <c r="AC320" s="26">
        <v>5000</v>
      </c>
      <c r="AE320" s="26">
        <f t="shared" si="61"/>
        <v>5000</v>
      </c>
      <c r="AF320" s="218"/>
    </row>
    <row r="321" spans="1:32" ht="14.25">
      <c r="A321" s="21"/>
      <c r="B321" s="19"/>
      <c r="C321" s="19" t="s">
        <v>1032</v>
      </c>
      <c r="D321" s="1" t="s">
        <v>1033</v>
      </c>
      <c r="E321" s="7"/>
      <c r="F321" s="9"/>
      <c r="G321" s="7"/>
      <c r="H321" s="9"/>
      <c r="I321" s="9"/>
      <c r="L321" s="26">
        <v>708.5</v>
      </c>
      <c r="M321" s="26">
        <v>0</v>
      </c>
      <c r="N321" s="26">
        <v>0</v>
      </c>
      <c r="O321" s="26">
        <v>0</v>
      </c>
      <c r="P321" s="26">
        <v>0</v>
      </c>
      <c r="Q321" s="26">
        <v>3876.3</v>
      </c>
      <c r="R321" s="26">
        <v>0</v>
      </c>
      <c r="S321" s="26">
        <v>0</v>
      </c>
      <c r="T321" s="26">
        <v>0</v>
      </c>
      <c r="U321" s="137">
        <v>0</v>
      </c>
      <c r="V321" s="137">
        <v>0</v>
      </c>
      <c r="W321" s="137">
        <v>0</v>
      </c>
      <c r="X321" s="137">
        <v>0</v>
      </c>
      <c r="Y321" s="26">
        <v>0</v>
      </c>
      <c r="Z321" s="137">
        <f t="shared" si="59"/>
        <v>0</v>
      </c>
      <c r="AA321" s="137">
        <v>0</v>
      </c>
      <c r="AB321" s="64">
        <v>0</v>
      </c>
      <c r="AC321" s="26">
        <v>0</v>
      </c>
      <c r="AE321" s="26">
        <f t="shared" si="61"/>
        <v>0</v>
      </c>
      <c r="AF321" s="218"/>
    </row>
    <row r="322" spans="1:32" ht="14.25">
      <c r="A322" s="21"/>
      <c r="B322" s="19"/>
      <c r="C322" s="19">
        <v>4475</v>
      </c>
      <c r="D322" s="1" t="s">
        <v>208</v>
      </c>
      <c r="E322" s="7">
        <v>2078</v>
      </c>
      <c r="F322" s="9">
        <v>3000</v>
      </c>
      <c r="G322" s="7">
        <v>3798.9</v>
      </c>
      <c r="H322" s="9">
        <v>2357.1</v>
      </c>
      <c r="I322" s="9">
        <v>551.7</v>
      </c>
      <c r="J322" s="26">
        <v>2154</v>
      </c>
      <c r="K322" s="26">
        <v>5054</v>
      </c>
      <c r="L322" s="26">
        <v>3936.26</v>
      </c>
      <c r="M322" s="26">
        <v>4000</v>
      </c>
      <c r="N322" s="26">
        <v>4000</v>
      </c>
      <c r="O322" s="26">
        <v>0</v>
      </c>
      <c r="P322" s="26">
        <v>0</v>
      </c>
      <c r="Q322" s="26">
        <v>1999.1</v>
      </c>
      <c r="R322" s="26">
        <v>1067</v>
      </c>
      <c r="S322" s="26">
        <v>0</v>
      </c>
      <c r="T322" s="26">
        <v>98.48</v>
      </c>
      <c r="U322" s="137">
        <v>2644.32</v>
      </c>
      <c r="V322" s="137">
        <v>0</v>
      </c>
      <c r="W322" s="137">
        <v>100</v>
      </c>
      <c r="X322" s="137">
        <v>0</v>
      </c>
      <c r="Y322" s="26">
        <v>2000</v>
      </c>
      <c r="Z322" s="137">
        <f t="shared" si="59"/>
        <v>2000</v>
      </c>
      <c r="AA322" s="137">
        <v>0</v>
      </c>
      <c r="AB322" s="64">
        <f t="shared" si="60"/>
        <v>0</v>
      </c>
      <c r="AC322" s="26">
        <v>2000</v>
      </c>
      <c r="AE322" s="26">
        <f t="shared" si="61"/>
        <v>2000</v>
      </c>
      <c r="AF322" s="218"/>
    </row>
    <row r="323" spans="1:32" ht="14.25">
      <c r="A323" s="21"/>
      <c r="B323" s="19"/>
      <c r="C323" s="19" t="s">
        <v>621</v>
      </c>
      <c r="D323" s="1" t="s">
        <v>622</v>
      </c>
      <c r="E323" s="7"/>
      <c r="F323" s="9"/>
      <c r="G323" s="7"/>
      <c r="H323" s="9"/>
      <c r="I323" s="9">
        <v>1000.86</v>
      </c>
      <c r="J323" s="26">
        <v>1079.59</v>
      </c>
      <c r="K323" s="26">
        <v>1199.84</v>
      </c>
      <c r="L323" s="26">
        <v>1190.91</v>
      </c>
      <c r="M323" s="26">
        <v>1184.12</v>
      </c>
      <c r="N323" s="26">
        <v>1196.47</v>
      </c>
      <c r="O323" s="26">
        <v>2000</v>
      </c>
      <c r="P323" s="26">
        <v>2240.14</v>
      </c>
      <c r="Q323" s="26">
        <v>0</v>
      </c>
      <c r="R323" s="26">
        <v>5424.02</v>
      </c>
      <c r="S323" s="26">
        <v>3904.75</v>
      </c>
      <c r="T323" s="26">
        <v>7102.49</v>
      </c>
      <c r="U323" s="137">
        <v>0</v>
      </c>
      <c r="V323" s="137">
        <v>4501.6</v>
      </c>
      <c r="W323" s="137">
        <v>3393.39</v>
      </c>
      <c r="X323" s="137">
        <v>3314.16</v>
      </c>
      <c r="Y323" s="26">
        <v>4000</v>
      </c>
      <c r="Z323" s="137">
        <f t="shared" si="59"/>
        <v>4000</v>
      </c>
      <c r="AA323" s="137">
        <v>5811.04</v>
      </c>
      <c r="AB323" s="64">
        <f t="shared" si="60"/>
        <v>1.45276</v>
      </c>
      <c r="AC323" s="26">
        <v>4000</v>
      </c>
      <c r="AE323" s="26">
        <f t="shared" si="61"/>
        <v>4000</v>
      </c>
      <c r="AF323" s="218"/>
    </row>
    <row r="324" spans="1:32" ht="14.25">
      <c r="A324" s="21"/>
      <c r="B324" s="19"/>
      <c r="C324" s="19" t="s">
        <v>97</v>
      </c>
      <c r="D324" s="1" t="s">
        <v>849</v>
      </c>
      <c r="E324" s="7"/>
      <c r="F324" s="9"/>
      <c r="G324" s="7"/>
      <c r="H324" s="9"/>
      <c r="I324" s="9">
        <v>1062.17</v>
      </c>
      <c r="J324" s="26">
        <v>1064.58</v>
      </c>
      <c r="K324" s="26">
        <v>672.76</v>
      </c>
      <c r="L324" s="26">
        <v>701.34</v>
      </c>
      <c r="M324" s="26">
        <v>1440.51</v>
      </c>
      <c r="N324" s="26">
        <v>1961.87</v>
      </c>
      <c r="O324" s="26">
        <v>2508.19</v>
      </c>
      <c r="P324" s="26">
        <v>2686.76</v>
      </c>
      <c r="Q324" s="26">
        <v>2947.47</v>
      </c>
      <c r="R324" s="26">
        <v>2820.21</v>
      </c>
      <c r="S324" s="26">
        <v>0</v>
      </c>
      <c r="T324" s="26">
        <v>2380.87</v>
      </c>
      <c r="U324" s="137">
        <v>2397.99</v>
      </c>
      <c r="V324" s="137">
        <v>2548.57</v>
      </c>
      <c r="W324" s="137">
        <v>2394.99</v>
      </c>
      <c r="X324" s="137">
        <v>3320.66</v>
      </c>
      <c r="Y324" s="26">
        <v>2900</v>
      </c>
      <c r="Z324" s="137">
        <f t="shared" si="59"/>
        <v>2900</v>
      </c>
      <c r="AA324" s="137">
        <v>2377.61</v>
      </c>
      <c r="AB324" s="64">
        <f t="shared" si="60"/>
        <v>0.8198655172413793</v>
      </c>
      <c r="AC324" s="26">
        <v>2800</v>
      </c>
      <c r="AE324" s="26">
        <f t="shared" si="61"/>
        <v>2800</v>
      </c>
      <c r="AF324" s="218"/>
    </row>
    <row r="325" spans="1:32" ht="14.25">
      <c r="A325" s="21"/>
      <c r="B325" s="19"/>
      <c r="C325" s="19" t="s">
        <v>850</v>
      </c>
      <c r="D325" s="1" t="s">
        <v>703</v>
      </c>
      <c r="E325" s="7">
        <v>28848</v>
      </c>
      <c r="F325" s="9">
        <v>118926</v>
      </c>
      <c r="G325" s="7">
        <v>166471.58</v>
      </c>
      <c r="H325" s="9">
        <v>296362.03</v>
      </c>
      <c r="I325" s="9">
        <v>309915.4</v>
      </c>
      <c r="J325" s="26">
        <v>334227.11</v>
      </c>
      <c r="K325" s="26">
        <v>369235.75</v>
      </c>
      <c r="L325" s="26">
        <v>359006.77</v>
      </c>
      <c r="M325" s="26">
        <v>458957.88</v>
      </c>
      <c r="N325" s="26">
        <v>451353.85</v>
      </c>
      <c r="O325" s="26">
        <v>420907.1</v>
      </c>
      <c r="P325" s="26">
        <v>374954.48</v>
      </c>
      <c r="Q325" s="26">
        <v>408686.42</v>
      </c>
      <c r="R325" s="26">
        <v>451166.56</v>
      </c>
      <c r="S325" s="26">
        <v>514185.46</v>
      </c>
      <c r="T325" s="26">
        <v>444604.31</v>
      </c>
      <c r="U325" s="137">
        <v>442132.14</v>
      </c>
      <c r="V325" s="137">
        <v>461726.87</v>
      </c>
      <c r="W325" s="137">
        <v>477793.78</v>
      </c>
      <c r="X325" s="137">
        <v>665533.22</v>
      </c>
      <c r="Y325" s="26">
        <v>643400</v>
      </c>
      <c r="Z325" s="137">
        <f t="shared" si="59"/>
        <v>643400</v>
      </c>
      <c r="AA325" s="137">
        <v>634459.04</v>
      </c>
      <c r="AB325" s="64">
        <f t="shared" si="60"/>
        <v>0.9861035747590924</v>
      </c>
      <c r="AC325" s="26">
        <v>672200</v>
      </c>
      <c r="AD325" s="26">
        <v>-9900</v>
      </c>
      <c r="AE325" s="26">
        <f t="shared" si="61"/>
        <v>662300</v>
      </c>
      <c r="AF325" s="218"/>
    </row>
    <row r="326" spans="1:32" ht="14.25">
      <c r="A326" s="21"/>
      <c r="B326" s="19"/>
      <c r="C326" s="19" t="s">
        <v>99</v>
      </c>
      <c r="D326" s="1" t="s">
        <v>704</v>
      </c>
      <c r="E326" s="7">
        <v>155276</v>
      </c>
      <c r="F326" s="9">
        <v>159748.3</v>
      </c>
      <c r="G326" s="7">
        <v>165507.86</v>
      </c>
      <c r="H326" s="9">
        <v>155857.79</v>
      </c>
      <c r="I326" s="9">
        <v>141268.92</v>
      </c>
      <c r="J326" s="26">
        <v>154919.7</v>
      </c>
      <c r="K326" s="26">
        <v>158234.24</v>
      </c>
      <c r="L326" s="26">
        <v>151160.33</v>
      </c>
      <c r="M326" s="26">
        <v>143601.23</v>
      </c>
      <c r="N326" s="26">
        <v>141827.41</v>
      </c>
      <c r="O326" s="26">
        <v>139916.52</v>
      </c>
      <c r="P326" s="26">
        <v>108192.74</v>
      </c>
      <c r="Q326" s="26">
        <v>171381.59</v>
      </c>
      <c r="R326" s="26">
        <v>126497.18</v>
      </c>
      <c r="S326" s="26">
        <v>137398.64</v>
      </c>
      <c r="T326" s="26">
        <v>134620.08</v>
      </c>
      <c r="U326" s="137">
        <v>132778.85</v>
      </c>
      <c r="V326" s="137">
        <v>143277.59</v>
      </c>
      <c r="W326" s="137">
        <v>155171.07</v>
      </c>
      <c r="X326" s="137">
        <v>146963.22</v>
      </c>
      <c r="Y326" s="26">
        <v>170100</v>
      </c>
      <c r="Z326" s="137">
        <f t="shared" si="59"/>
        <v>170100</v>
      </c>
      <c r="AA326" s="137">
        <v>118231</v>
      </c>
      <c r="AB326" s="64">
        <f t="shared" si="60"/>
        <v>0.6950676072898295</v>
      </c>
      <c r="AC326" s="26">
        <v>176900</v>
      </c>
      <c r="AE326" s="26">
        <f t="shared" si="61"/>
        <v>176900</v>
      </c>
      <c r="AF326" s="218"/>
    </row>
    <row r="327" spans="1:32" ht="14.25">
      <c r="A327" s="21"/>
      <c r="B327" s="19"/>
      <c r="C327" s="19" t="s">
        <v>498</v>
      </c>
      <c r="D327" s="1" t="s">
        <v>708</v>
      </c>
      <c r="E327" s="7">
        <v>88484</v>
      </c>
      <c r="F327" s="9">
        <v>69396.23</v>
      </c>
      <c r="G327" s="7">
        <v>62643.85</v>
      </c>
      <c r="H327" s="9">
        <v>107369.62</v>
      </c>
      <c r="I327" s="9">
        <v>67456.16</v>
      </c>
      <c r="J327" s="26">
        <v>174442.47</v>
      </c>
      <c r="K327" s="26">
        <v>167619.69</v>
      </c>
      <c r="L327" s="26">
        <v>219857.57</v>
      </c>
      <c r="M327" s="26">
        <v>132177.68</v>
      </c>
      <c r="N327" s="26">
        <v>141304.34</v>
      </c>
      <c r="O327" s="26">
        <v>195210.92</v>
      </c>
      <c r="P327" s="26">
        <v>118982.2</v>
      </c>
      <c r="Q327" s="26">
        <v>144201.42</v>
      </c>
      <c r="R327" s="26">
        <v>148849.87</v>
      </c>
      <c r="S327" s="26">
        <v>140025.29</v>
      </c>
      <c r="T327" s="26">
        <v>198649.38</v>
      </c>
      <c r="U327" s="137">
        <v>181962.53</v>
      </c>
      <c r="V327" s="137">
        <v>100744.4</v>
      </c>
      <c r="W327" s="137">
        <v>102726.63</v>
      </c>
      <c r="X327" s="137">
        <v>121700.37</v>
      </c>
      <c r="Y327" s="26">
        <v>122200</v>
      </c>
      <c r="Z327" s="137">
        <f t="shared" si="59"/>
        <v>122200</v>
      </c>
      <c r="AA327" s="137">
        <v>84841.71</v>
      </c>
      <c r="AB327" s="64">
        <f t="shared" si="60"/>
        <v>0.6942856792144027</v>
      </c>
      <c r="AC327" s="26">
        <v>122900</v>
      </c>
      <c r="AE327" s="26">
        <f t="shared" si="61"/>
        <v>122900</v>
      </c>
      <c r="AF327" s="218"/>
    </row>
    <row r="328" spans="1:32" ht="14.25">
      <c r="A328" s="21"/>
      <c r="B328" s="19"/>
      <c r="C328" s="19" t="s">
        <v>101</v>
      </c>
      <c r="D328" s="1" t="s">
        <v>710</v>
      </c>
      <c r="E328" s="7">
        <v>1529</v>
      </c>
      <c r="F328" s="9">
        <v>1131</v>
      </c>
      <c r="G328" s="9">
        <v>74.15</v>
      </c>
      <c r="H328" s="9">
        <v>36.45</v>
      </c>
      <c r="I328" s="9">
        <v>115.02</v>
      </c>
      <c r="J328" s="26">
        <v>266.81</v>
      </c>
      <c r="K328" s="26">
        <v>1517.36</v>
      </c>
      <c r="L328" s="26">
        <v>2001.42</v>
      </c>
      <c r="M328" s="26">
        <v>2064.05</v>
      </c>
      <c r="N328" s="26">
        <v>1859.34</v>
      </c>
      <c r="O328" s="26">
        <v>1529.95</v>
      </c>
      <c r="P328" s="26">
        <v>1293.32</v>
      </c>
      <c r="Q328" s="26">
        <v>1315.8</v>
      </c>
      <c r="R328" s="26">
        <v>1348.71</v>
      </c>
      <c r="S328" s="26">
        <v>1375.33</v>
      </c>
      <c r="T328" s="26">
        <v>1385.07</v>
      </c>
      <c r="U328" s="137">
        <v>1350.49</v>
      </c>
      <c r="V328" s="137">
        <v>1352.41</v>
      </c>
      <c r="W328" s="137">
        <v>1373.14</v>
      </c>
      <c r="X328" s="137">
        <v>1221.11</v>
      </c>
      <c r="Y328" s="26">
        <v>1500</v>
      </c>
      <c r="Z328" s="137">
        <f t="shared" si="59"/>
        <v>1500</v>
      </c>
      <c r="AA328" s="137">
        <v>993.65</v>
      </c>
      <c r="AB328" s="64">
        <f t="shared" si="60"/>
        <v>0.6624333333333333</v>
      </c>
      <c r="AC328" s="26">
        <v>1500</v>
      </c>
      <c r="AE328" s="26">
        <f t="shared" si="61"/>
        <v>1500</v>
      </c>
      <c r="AF328" s="218"/>
    </row>
    <row r="329" spans="1:32" ht="14.25">
      <c r="A329" s="21"/>
      <c r="B329" s="19"/>
      <c r="C329" s="19" t="s">
        <v>102</v>
      </c>
      <c r="D329" s="1" t="s">
        <v>687</v>
      </c>
      <c r="E329" s="7">
        <v>262942</v>
      </c>
      <c r="F329" s="9">
        <v>546011.81</v>
      </c>
      <c r="G329" s="7">
        <v>382261.18</v>
      </c>
      <c r="H329" s="9">
        <v>391156.14</v>
      </c>
      <c r="I329" s="9">
        <v>439330.27</v>
      </c>
      <c r="J329" s="26">
        <v>427163.01</v>
      </c>
      <c r="K329" s="26">
        <v>458431.33</v>
      </c>
      <c r="L329" s="26">
        <v>460627.33</v>
      </c>
      <c r="M329" s="26">
        <v>481887.25</v>
      </c>
      <c r="N329" s="26">
        <v>371876.4</v>
      </c>
      <c r="O329" s="26">
        <v>308257.66</v>
      </c>
      <c r="P329" s="26">
        <v>260259.21</v>
      </c>
      <c r="Q329" s="26">
        <v>260238.99</v>
      </c>
      <c r="R329" s="26">
        <v>301571.08</v>
      </c>
      <c r="S329" s="26">
        <v>283008.91</v>
      </c>
      <c r="T329" s="26">
        <v>350170.41</v>
      </c>
      <c r="U329" s="137">
        <v>407712.81</v>
      </c>
      <c r="V329" s="137">
        <v>419470.76</v>
      </c>
      <c r="W329" s="137">
        <v>563984.73</v>
      </c>
      <c r="X329" s="137">
        <v>662097.36</v>
      </c>
      <c r="Y329" s="26">
        <v>624700</v>
      </c>
      <c r="Z329" s="137">
        <f t="shared" si="59"/>
        <v>624700</v>
      </c>
      <c r="AA329" s="137">
        <v>836577.98</v>
      </c>
      <c r="AB329" s="64">
        <f t="shared" si="60"/>
        <v>1.3391675684328477</v>
      </c>
      <c r="AC329" s="26">
        <v>809300</v>
      </c>
      <c r="AD329" s="26">
        <v>-85000</v>
      </c>
      <c r="AE329" s="26">
        <f t="shared" si="61"/>
        <v>724300</v>
      </c>
      <c r="AF329" s="218"/>
    </row>
    <row r="330" spans="1:32" ht="14.25">
      <c r="A330" s="21"/>
      <c r="B330" s="19"/>
      <c r="C330" s="19" t="s">
        <v>686</v>
      </c>
      <c r="D330" s="1" t="s">
        <v>688</v>
      </c>
      <c r="E330" s="7">
        <v>212470</v>
      </c>
      <c r="F330" s="9">
        <v>396316.28</v>
      </c>
      <c r="G330" s="7">
        <v>373877.4</v>
      </c>
      <c r="H330" s="9">
        <v>352940.2</v>
      </c>
      <c r="I330" s="9">
        <v>376228.53</v>
      </c>
      <c r="J330" s="26">
        <v>363482.56</v>
      </c>
      <c r="K330" s="26">
        <v>397030.58</v>
      </c>
      <c r="L330" s="26">
        <v>389786.57</v>
      </c>
      <c r="M330" s="26">
        <v>410692.07</v>
      </c>
      <c r="N330" s="26">
        <v>662845.77</v>
      </c>
      <c r="O330" s="26">
        <v>529643.6</v>
      </c>
      <c r="P330" s="26">
        <v>621874.86</v>
      </c>
      <c r="Q330" s="26">
        <v>476665.59</v>
      </c>
      <c r="R330" s="26">
        <v>559242.12</v>
      </c>
      <c r="S330" s="26">
        <v>668478.97</v>
      </c>
      <c r="T330" s="26">
        <v>903329.17</v>
      </c>
      <c r="U330" s="137">
        <v>758110.85</v>
      </c>
      <c r="V330" s="137">
        <v>837103.25</v>
      </c>
      <c r="W330" s="137">
        <v>573934.85</v>
      </c>
      <c r="X330" s="137">
        <v>636849.47</v>
      </c>
      <c r="Y330" s="26">
        <v>646700</v>
      </c>
      <c r="Z330" s="137">
        <f t="shared" si="59"/>
        <v>646700</v>
      </c>
      <c r="AA330" s="137">
        <v>618011.05</v>
      </c>
      <c r="AB330" s="64">
        <f t="shared" si="60"/>
        <v>0.9556379310344828</v>
      </c>
      <c r="AC330" s="26">
        <v>647900</v>
      </c>
      <c r="AD330" s="26">
        <v>-50000</v>
      </c>
      <c r="AE330" s="26">
        <f t="shared" si="61"/>
        <v>597900</v>
      </c>
      <c r="AF330" s="218"/>
    </row>
    <row r="331" spans="1:32" ht="14.25">
      <c r="A331" s="21"/>
      <c r="B331" s="19"/>
      <c r="C331" s="19" t="s">
        <v>740</v>
      </c>
      <c r="D331" s="1" t="s">
        <v>103</v>
      </c>
      <c r="E331" s="7">
        <v>22843</v>
      </c>
      <c r="F331" s="9">
        <v>25715.06</v>
      </c>
      <c r="G331" s="7">
        <v>31112.18</v>
      </c>
      <c r="H331" s="7">
        <v>55041.6</v>
      </c>
      <c r="I331" s="7">
        <v>52815.95</v>
      </c>
      <c r="J331" s="26">
        <v>57581.16</v>
      </c>
      <c r="K331" s="26">
        <v>59353.06</v>
      </c>
      <c r="L331" s="26">
        <v>59353.06</v>
      </c>
      <c r="M331" s="26">
        <v>59353.06</v>
      </c>
      <c r="N331" s="26">
        <v>59353.06</v>
      </c>
      <c r="O331" s="26">
        <v>59353.06</v>
      </c>
      <c r="P331" s="26">
        <v>59353.06</v>
      </c>
      <c r="Q331" s="26">
        <v>90287.95</v>
      </c>
      <c r="R331" s="26">
        <v>68976.96</v>
      </c>
      <c r="S331" s="26">
        <v>42419.51</v>
      </c>
      <c r="T331" s="26">
        <v>33975.5</v>
      </c>
      <c r="U331" s="137">
        <v>91776.64</v>
      </c>
      <c r="V331" s="137">
        <v>45717.12</v>
      </c>
      <c r="W331" s="137">
        <v>45739.2</v>
      </c>
      <c r="X331" s="137">
        <v>12928.65</v>
      </c>
      <c r="Y331" s="137">
        <v>0</v>
      </c>
      <c r="Z331" s="137">
        <v>0</v>
      </c>
      <c r="AA331" s="137">
        <v>0</v>
      </c>
      <c r="AB331" s="64">
        <v>0</v>
      </c>
      <c r="AC331" s="26">
        <v>0</v>
      </c>
      <c r="AE331" s="26">
        <f>SUM(AC331:AD331)</f>
        <v>0</v>
      </c>
      <c r="AF331" s="218"/>
    </row>
    <row r="332" spans="1:32" ht="14.25">
      <c r="A332" s="21"/>
      <c r="B332" s="19"/>
      <c r="C332" s="19">
        <v>8389.3</v>
      </c>
      <c r="D332" s="1" t="s">
        <v>1206</v>
      </c>
      <c r="E332" s="7">
        <v>22843</v>
      </c>
      <c r="F332" s="9">
        <v>25715.06</v>
      </c>
      <c r="G332" s="7">
        <v>31112.18</v>
      </c>
      <c r="H332" s="7">
        <v>55041.6</v>
      </c>
      <c r="I332" s="7">
        <v>52815.95</v>
      </c>
      <c r="J332" s="26">
        <v>57581.16</v>
      </c>
      <c r="K332" s="26">
        <v>59353.06</v>
      </c>
      <c r="L332" s="26">
        <v>59353.06</v>
      </c>
      <c r="M332" s="26">
        <v>59353.06</v>
      </c>
      <c r="N332" s="26">
        <v>59353.06</v>
      </c>
      <c r="O332" s="26">
        <v>59353.06</v>
      </c>
      <c r="P332" s="26">
        <v>59353.06</v>
      </c>
      <c r="Q332" s="26">
        <v>90287.95</v>
      </c>
      <c r="R332" s="26">
        <v>68976.96</v>
      </c>
      <c r="S332" s="26">
        <v>42419.51</v>
      </c>
      <c r="T332" s="26">
        <v>33975.5</v>
      </c>
      <c r="U332" s="137">
        <v>91776.64</v>
      </c>
      <c r="V332" s="137">
        <v>45717.12</v>
      </c>
      <c r="W332" s="137">
        <v>45739.2</v>
      </c>
      <c r="X332" s="137">
        <v>53176.69</v>
      </c>
      <c r="Y332" s="26">
        <v>50000</v>
      </c>
      <c r="Z332" s="137">
        <f>Y332</f>
        <v>50000</v>
      </c>
      <c r="AA332" s="137">
        <v>83865.22</v>
      </c>
      <c r="AB332" s="64">
        <f t="shared" si="60"/>
        <v>1.6773044</v>
      </c>
      <c r="AC332" s="26">
        <v>95000</v>
      </c>
      <c r="AE332" s="26">
        <f t="shared" si="61"/>
        <v>95000</v>
      </c>
      <c r="AF332" s="218"/>
    </row>
    <row r="333" spans="1:32" ht="15" thickBot="1">
      <c r="A333" s="31"/>
      <c r="B333" s="32"/>
      <c r="C333" s="32">
        <v>9785</v>
      </c>
      <c r="D333" s="38" t="s">
        <v>209</v>
      </c>
      <c r="E333" s="34">
        <v>41276</v>
      </c>
      <c r="F333" s="35">
        <v>41275.94</v>
      </c>
      <c r="G333" s="34"/>
      <c r="H333" s="34"/>
      <c r="I333" s="34"/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U333" s="138">
        <v>0</v>
      </c>
      <c r="V333" s="138">
        <v>0</v>
      </c>
      <c r="W333" s="138">
        <v>0</v>
      </c>
      <c r="X333" s="138">
        <v>0</v>
      </c>
      <c r="Y333" s="138">
        <v>0</v>
      </c>
      <c r="Z333" s="138">
        <f t="shared" si="59"/>
        <v>0</v>
      </c>
      <c r="AA333" s="138">
        <v>0</v>
      </c>
      <c r="AB333" s="65">
        <v>0</v>
      </c>
      <c r="AC333" s="36">
        <v>0</v>
      </c>
      <c r="AD333" s="36"/>
      <c r="AE333" s="36">
        <f t="shared" si="61"/>
        <v>0</v>
      </c>
      <c r="AF333" s="218"/>
    </row>
    <row r="334" spans="1:32" ht="14.25">
      <c r="A334" s="21" t="s">
        <v>4</v>
      </c>
      <c r="B334" s="19">
        <v>3410</v>
      </c>
      <c r="C334" s="19"/>
      <c r="D334" s="1" t="s">
        <v>513</v>
      </c>
      <c r="E334" s="9">
        <f aca="true" t="shared" si="62" ref="E334:R334">SUM(E297:E333)</f>
        <v>3036971</v>
      </c>
      <c r="F334" s="9">
        <f t="shared" si="62"/>
        <v>3687574.1</v>
      </c>
      <c r="G334" s="9">
        <f t="shared" si="62"/>
        <v>3559426.1000000015</v>
      </c>
      <c r="H334" s="9">
        <f t="shared" si="62"/>
        <v>3630475.3800000013</v>
      </c>
      <c r="I334" s="9">
        <f t="shared" si="62"/>
        <v>3442393.9400000004</v>
      </c>
      <c r="J334" s="9">
        <f t="shared" si="62"/>
        <v>4266731.78</v>
      </c>
      <c r="K334" s="9">
        <f t="shared" si="62"/>
        <v>4019814.6499999994</v>
      </c>
      <c r="L334" s="9">
        <f t="shared" si="62"/>
        <v>4044598.4199999995</v>
      </c>
      <c r="M334" s="9">
        <f t="shared" si="62"/>
        <v>4065518.8899999997</v>
      </c>
      <c r="N334" s="9">
        <f t="shared" si="62"/>
        <v>4075636.83</v>
      </c>
      <c r="O334" s="9">
        <f t="shared" si="62"/>
        <v>3818584.150000001</v>
      </c>
      <c r="P334" s="9">
        <f t="shared" si="62"/>
        <v>3273261.61</v>
      </c>
      <c r="Q334" s="9">
        <f t="shared" si="62"/>
        <v>4159059.12</v>
      </c>
      <c r="R334" s="9">
        <f t="shared" si="62"/>
        <v>3658111.27</v>
      </c>
      <c r="S334" s="9">
        <v>3902605.74</v>
      </c>
      <c r="T334" s="9">
        <f aca="true" t="shared" si="63" ref="T334:Y334">SUM(T297:T333)</f>
        <v>4192392.0999999996</v>
      </c>
      <c r="U334" s="9">
        <f>SUM(U297:U333)</f>
        <v>4111357.2000000007</v>
      </c>
      <c r="V334" s="9">
        <f t="shared" si="63"/>
        <v>4235165.819999999</v>
      </c>
      <c r="W334" s="9">
        <f t="shared" si="63"/>
        <v>4439997.890000001</v>
      </c>
      <c r="X334" s="9">
        <f t="shared" si="63"/>
        <v>4718497.9300000025</v>
      </c>
      <c r="Y334" s="9">
        <f t="shared" si="63"/>
        <v>4718400</v>
      </c>
      <c r="Z334" s="9">
        <f>SUM(Z297:Z333)</f>
        <v>4718400</v>
      </c>
      <c r="AA334" s="9">
        <f>SUM(AA297:AA333)</f>
        <v>4249212.529999999</v>
      </c>
      <c r="AB334" s="64">
        <f>SUM(AA334/Z334)</f>
        <v>0.900562167260088</v>
      </c>
      <c r="AC334" s="9">
        <f>SUM(AC297:AC333)</f>
        <v>5114200</v>
      </c>
      <c r="AD334" s="9">
        <f>SUM(AD297:AD333)</f>
        <v>-155500</v>
      </c>
      <c r="AE334" s="26">
        <f>SUM(AC334+AD334)</f>
        <v>4958700</v>
      </c>
      <c r="AF334" s="218"/>
    </row>
    <row r="335" spans="1:32" ht="14.25">
      <c r="A335" s="21"/>
      <c r="B335" s="19"/>
      <c r="C335" s="1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139"/>
      <c r="V335" s="139"/>
      <c r="W335" s="139"/>
      <c r="X335" s="139"/>
      <c r="Y335" s="139"/>
      <c r="Z335" s="139"/>
      <c r="AA335" s="139"/>
      <c r="AC335" s="9"/>
      <c r="AD335" s="9"/>
      <c r="AF335" s="218"/>
    </row>
    <row r="336" spans="1:32" ht="14.25">
      <c r="A336" s="21" t="s">
        <v>4</v>
      </c>
      <c r="B336" s="19" t="s">
        <v>1339</v>
      </c>
      <c r="C336" s="19" t="s">
        <v>641</v>
      </c>
      <c r="D336" s="1" t="s">
        <v>1340</v>
      </c>
      <c r="E336" s="7"/>
      <c r="F336" s="9"/>
      <c r="G336" s="9"/>
      <c r="H336" s="9"/>
      <c r="I336" s="9"/>
      <c r="X336" s="137">
        <v>8000</v>
      </c>
      <c r="Y336" s="137">
        <v>0</v>
      </c>
      <c r="Z336" s="137">
        <f>Y336</f>
        <v>0</v>
      </c>
      <c r="AB336" s="64" t="e">
        <f>SUM(AA336/Z336)</f>
        <v>#DIV/0!</v>
      </c>
      <c r="AC336" s="26">
        <v>0</v>
      </c>
      <c r="AE336" s="26">
        <f>SUM(AC336:AD336)</f>
        <v>0</v>
      </c>
      <c r="AF336" s="218"/>
    </row>
    <row r="337" spans="1:32" ht="14.25">
      <c r="A337" s="21"/>
      <c r="B337" s="19"/>
      <c r="C337" s="19"/>
      <c r="E337" s="7"/>
      <c r="F337" s="9"/>
      <c r="G337" s="9"/>
      <c r="H337" s="9"/>
      <c r="I337" s="9"/>
      <c r="AF337" s="218"/>
    </row>
    <row r="338" spans="1:32" ht="14.25">
      <c r="A338" s="21" t="s">
        <v>4</v>
      </c>
      <c r="B338" s="19">
        <v>3989</v>
      </c>
      <c r="C338" s="22"/>
      <c r="D338" s="18" t="s">
        <v>210</v>
      </c>
      <c r="E338" s="23"/>
      <c r="F338" s="9"/>
      <c r="G338" s="9"/>
      <c r="H338" s="9"/>
      <c r="I338" s="9"/>
      <c r="AF338" s="218"/>
    </row>
    <row r="339" spans="1:32" ht="14.25">
      <c r="A339" s="21"/>
      <c r="B339" s="19"/>
      <c r="C339" s="19" t="s">
        <v>287</v>
      </c>
      <c r="D339" s="1" t="s">
        <v>860</v>
      </c>
      <c r="E339" s="7"/>
      <c r="F339" s="9"/>
      <c r="G339" s="9"/>
      <c r="H339" s="9"/>
      <c r="I339" s="9"/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137">
        <v>0</v>
      </c>
      <c r="V339" s="137">
        <v>0</v>
      </c>
      <c r="W339" s="137">
        <v>0</v>
      </c>
      <c r="X339" s="137">
        <v>0</v>
      </c>
      <c r="Y339" s="137">
        <v>0</v>
      </c>
      <c r="Z339" s="167">
        <f>Y339</f>
        <v>0</v>
      </c>
      <c r="AA339" s="167">
        <v>0</v>
      </c>
      <c r="AB339" s="64">
        <v>0</v>
      </c>
      <c r="AC339" s="26">
        <v>0</v>
      </c>
      <c r="AE339" s="26">
        <f>SUM(AC339:AD339)</f>
        <v>0</v>
      </c>
      <c r="AF339" s="218"/>
    </row>
    <row r="340" spans="1:32" ht="14.25">
      <c r="A340" s="21"/>
      <c r="B340" s="19"/>
      <c r="C340" s="19" t="s">
        <v>177</v>
      </c>
      <c r="D340" s="1" t="s">
        <v>859</v>
      </c>
      <c r="E340" s="7"/>
      <c r="F340" s="9"/>
      <c r="G340" s="9"/>
      <c r="H340" s="9"/>
      <c r="I340" s="9"/>
      <c r="J340" s="26">
        <v>22000</v>
      </c>
      <c r="K340" s="26">
        <v>1713.18</v>
      </c>
      <c r="L340" s="26">
        <v>2173.03</v>
      </c>
      <c r="M340" s="26">
        <v>1962</v>
      </c>
      <c r="N340" s="26">
        <v>31.5</v>
      </c>
      <c r="O340" s="26">
        <v>0</v>
      </c>
      <c r="P340" s="26">
        <v>0</v>
      </c>
      <c r="Q340" s="26">
        <v>0</v>
      </c>
      <c r="R340" s="26">
        <v>1000</v>
      </c>
      <c r="S340" s="26">
        <v>0</v>
      </c>
      <c r="T340" s="26">
        <v>0</v>
      </c>
      <c r="U340" s="137">
        <v>0</v>
      </c>
      <c r="V340" s="137">
        <v>0</v>
      </c>
      <c r="W340" s="137">
        <v>0</v>
      </c>
      <c r="X340" s="137">
        <v>1895</v>
      </c>
      <c r="Y340" s="137">
        <v>1000</v>
      </c>
      <c r="Z340" s="167">
        <f aca="true" t="shared" si="64" ref="Z340:Z351">Y340</f>
        <v>1000</v>
      </c>
      <c r="AA340" s="167">
        <v>0</v>
      </c>
      <c r="AB340" s="64">
        <v>0</v>
      </c>
      <c r="AC340" s="26">
        <v>1000</v>
      </c>
      <c r="AE340" s="26">
        <f>SUM(AC340:AD340)</f>
        <v>1000</v>
      </c>
      <c r="AF340" s="218"/>
    </row>
    <row r="341" spans="1:32" ht="14.25">
      <c r="A341" s="21"/>
      <c r="B341" s="19"/>
      <c r="C341" s="19">
        <v>2400</v>
      </c>
      <c r="D341" s="1" t="s">
        <v>211</v>
      </c>
      <c r="E341" s="7">
        <v>783</v>
      </c>
      <c r="F341" s="9">
        <v>389.87</v>
      </c>
      <c r="G341" s="7">
        <v>272</v>
      </c>
      <c r="H341" s="9">
        <v>574.94</v>
      </c>
      <c r="I341" s="9">
        <v>785.94</v>
      </c>
      <c r="J341" s="26">
        <v>3497.79</v>
      </c>
      <c r="K341" s="26">
        <v>3464.56</v>
      </c>
      <c r="L341" s="26">
        <v>3402.48</v>
      </c>
      <c r="M341" s="26">
        <v>2134.82</v>
      </c>
      <c r="N341" s="26">
        <v>1457.14</v>
      </c>
      <c r="O341" s="26">
        <v>995.81</v>
      </c>
      <c r="P341" s="26">
        <v>431.31</v>
      </c>
      <c r="Q341" s="26">
        <v>0</v>
      </c>
      <c r="R341" s="26">
        <v>1000</v>
      </c>
      <c r="S341" s="26">
        <v>300</v>
      </c>
      <c r="T341" s="26">
        <v>0</v>
      </c>
      <c r="U341" s="137">
        <v>0</v>
      </c>
      <c r="V341" s="137">
        <v>0</v>
      </c>
      <c r="W341" s="137">
        <v>2327</v>
      </c>
      <c r="X341" s="137">
        <v>1693.01</v>
      </c>
      <c r="Y341" s="137">
        <v>1000</v>
      </c>
      <c r="Z341" s="167">
        <f t="shared" si="64"/>
        <v>1000</v>
      </c>
      <c r="AA341" s="167">
        <v>1753.96</v>
      </c>
      <c r="AB341" s="64">
        <v>0</v>
      </c>
      <c r="AC341" s="26">
        <v>2000</v>
      </c>
      <c r="AE341" s="26">
        <f aca="true" t="shared" si="65" ref="AE341:AE351">SUM(AC341:AD341)</f>
        <v>2000</v>
      </c>
      <c r="AF341" s="218"/>
    </row>
    <row r="342" spans="1:32" ht="14.25">
      <c r="A342" s="21"/>
      <c r="B342" s="19"/>
      <c r="C342" s="19" t="s">
        <v>167</v>
      </c>
      <c r="D342" s="1" t="s">
        <v>862</v>
      </c>
      <c r="E342" s="7"/>
      <c r="F342" s="9"/>
      <c r="G342" s="7"/>
      <c r="H342" s="9"/>
      <c r="I342" s="9"/>
      <c r="J342" s="26">
        <v>4999.64</v>
      </c>
      <c r="K342" s="26">
        <v>2431.9</v>
      </c>
      <c r="L342" s="26">
        <v>1499.24</v>
      </c>
      <c r="M342" s="26">
        <v>1483.28</v>
      </c>
      <c r="N342" s="26">
        <v>864.95</v>
      </c>
      <c r="O342" s="26">
        <v>815</v>
      </c>
      <c r="P342" s="26">
        <v>0</v>
      </c>
      <c r="Q342" s="26">
        <v>0</v>
      </c>
      <c r="R342" s="26">
        <v>479</v>
      </c>
      <c r="S342" s="26">
        <v>978</v>
      </c>
      <c r="T342" s="26">
        <v>970</v>
      </c>
      <c r="U342" s="137">
        <v>4450</v>
      </c>
      <c r="V342" s="137">
        <v>6320</v>
      </c>
      <c r="W342" s="137">
        <v>4363.68</v>
      </c>
      <c r="X342" s="137">
        <v>1350</v>
      </c>
      <c r="Y342" s="137">
        <v>4000</v>
      </c>
      <c r="Z342" s="167">
        <f t="shared" si="64"/>
        <v>4000</v>
      </c>
      <c r="AA342" s="167">
        <v>0</v>
      </c>
      <c r="AB342" s="64">
        <f aca="true" t="shared" si="66" ref="AB342:AB352">SUM(AA342/Z342)</f>
        <v>0</v>
      </c>
      <c r="AC342" s="26">
        <v>4000</v>
      </c>
      <c r="AE342" s="26">
        <f t="shared" si="65"/>
        <v>4000</v>
      </c>
      <c r="AF342" s="218"/>
    </row>
    <row r="343" spans="1:32" ht="14.25">
      <c r="A343" s="21"/>
      <c r="B343" s="19"/>
      <c r="C343" s="19" t="s">
        <v>719</v>
      </c>
      <c r="D343" s="1" t="s">
        <v>863</v>
      </c>
      <c r="E343" s="7"/>
      <c r="F343" s="9"/>
      <c r="G343" s="7"/>
      <c r="H343" s="9"/>
      <c r="I343" s="9"/>
      <c r="J343" s="26">
        <v>250</v>
      </c>
      <c r="K343" s="26">
        <v>405</v>
      </c>
      <c r="L343" s="26">
        <v>584.76</v>
      </c>
      <c r="M343" s="26">
        <v>925.4</v>
      </c>
      <c r="N343" s="26">
        <v>1967.55</v>
      </c>
      <c r="O343" s="26">
        <v>1383.95</v>
      </c>
      <c r="P343" s="26">
        <v>2228</v>
      </c>
      <c r="Q343" s="26">
        <v>1915.45</v>
      </c>
      <c r="R343" s="26">
        <v>2866.7</v>
      </c>
      <c r="S343" s="26">
        <v>2687.4</v>
      </c>
      <c r="T343" s="26">
        <v>2306.95</v>
      </c>
      <c r="U343" s="137">
        <v>2130.45</v>
      </c>
      <c r="V343" s="137">
        <v>3781.22</v>
      </c>
      <c r="W343" s="137">
        <v>1329.82</v>
      </c>
      <c r="X343" s="137">
        <v>2113.88</v>
      </c>
      <c r="Y343" s="137">
        <v>4000</v>
      </c>
      <c r="Z343" s="167">
        <f t="shared" si="64"/>
        <v>4000</v>
      </c>
      <c r="AA343" s="167">
        <v>1488.17</v>
      </c>
      <c r="AB343" s="64">
        <f t="shared" si="66"/>
        <v>0.3720425</v>
      </c>
      <c r="AC343" s="26">
        <v>3000</v>
      </c>
      <c r="AE343" s="26">
        <f t="shared" si="65"/>
        <v>3000</v>
      </c>
      <c r="AF343" s="218"/>
    </row>
    <row r="344" spans="1:32" ht="14.25">
      <c r="A344" s="21"/>
      <c r="B344" s="19"/>
      <c r="C344" s="19" t="s">
        <v>212</v>
      </c>
      <c r="D344" s="1" t="s">
        <v>213</v>
      </c>
      <c r="E344" s="7">
        <v>2031</v>
      </c>
      <c r="F344" s="9"/>
      <c r="G344" s="7"/>
      <c r="H344" s="9"/>
      <c r="I344" s="9">
        <v>2029.49</v>
      </c>
      <c r="J344" s="26">
        <v>2019</v>
      </c>
      <c r="K344" s="26">
        <v>2148.46</v>
      </c>
      <c r="L344" s="26">
        <v>1385</v>
      </c>
      <c r="M344" s="26">
        <v>3067.5</v>
      </c>
      <c r="N344" s="26">
        <v>1814</v>
      </c>
      <c r="O344" s="26">
        <v>1475.03</v>
      </c>
      <c r="P344" s="26">
        <v>1477.96</v>
      </c>
      <c r="Q344" s="26">
        <v>1478.95</v>
      </c>
      <c r="R344" s="26">
        <v>1449.5</v>
      </c>
      <c r="S344" s="26">
        <v>459.94</v>
      </c>
      <c r="T344" s="26">
        <v>964</v>
      </c>
      <c r="U344" s="137">
        <v>940</v>
      </c>
      <c r="V344" s="137">
        <v>400</v>
      </c>
      <c r="W344" s="137">
        <v>400</v>
      </c>
      <c r="X344" s="137">
        <v>0</v>
      </c>
      <c r="Y344" s="137">
        <v>1100</v>
      </c>
      <c r="Z344" s="167">
        <f t="shared" si="64"/>
        <v>1100</v>
      </c>
      <c r="AA344" s="167">
        <v>0</v>
      </c>
      <c r="AB344" s="64">
        <f t="shared" si="66"/>
        <v>0</v>
      </c>
      <c r="AC344" s="26">
        <v>1000</v>
      </c>
      <c r="AE344" s="26">
        <f t="shared" si="65"/>
        <v>1000</v>
      </c>
      <c r="AF344" s="218"/>
    </row>
    <row r="345" spans="1:32" ht="14.25">
      <c r="A345" s="21"/>
      <c r="B345" s="19"/>
      <c r="C345" s="19" t="s">
        <v>129</v>
      </c>
      <c r="D345" s="1" t="s">
        <v>864</v>
      </c>
      <c r="E345" s="7">
        <v>486</v>
      </c>
      <c r="F345" s="9"/>
      <c r="G345" s="7"/>
      <c r="H345" s="9"/>
      <c r="I345" s="9"/>
      <c r="J345" s="26">
        <v>780</v>
      </c>
      <c r="K345" s="26">
        <v>315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137">
        <v>0</v>
      </c>
      <c r="V345" s="137">
        <v>0</v>
      </c>
      <c r="W345" s="137">
        <v>0</v>
      </c>
      <c r="X345" s="137">
        <v>0</v>
      </c>
      <c r="Y345" s="137">
        <v>0</v>
      </c>
      <c r="Z345" s="167">
        <f t="shared" si="64"/>
        <v>0</v>
      </c>
      <c r="AA345" s="167">
        <v>0</v>
      </c>
      <c r="AB345" s="64">
        <v>0</v>
      </c>
      <c r="AC345" s="26">
        <v>0</v>
      </c>
      <c r="AE345" s="26">
        <f t="shared" si="65"/>
        <v>0</v>
      </c>
      <c r="AF345" s="218"/>
    </row>
    <row r="346" spans="1:32" ht="14.25">
      <c r="A346" s="21"/>
      <c r="B346" s="19"/>
      <c r="C346" s="19" t="s">
        <v>150</v>
      </c>
      <c r="D346" s="1" t="s">
        <v>861</v>
      </c>
      <c r="E346" s="7"/>
      <c r="F346" s="9"/>
      <c r="G346" s="7"/>
      <c r="H346" s="9"/>
      <c r="I346" s="9"/>
      <c r="J346" s="26">
        <v>1999.62</v>
      </c>
      <c r="K346" s="26">
        <v>3979.05</v>
      </c>
      <c r="L346" s="26">
        <v>2427.75</v>
      </c>
      <c r="M346" s="26">
        <v>2490.64</v>
      </c>
      <c r="N346" s="26">
        <v>1882</v>
      </c>
      <c r="O346" s="26">
        <v>1830.88</v>
      </c>
      <c r="P346" s="26">
        <v>85</v>
      </c>
      <c r="Q346" s="26">
        <v>85</v>
      </c>
      <c r="R346" s="26">
        <v>85</v>
      </c>
      <c r="S346" s="26">
        <v>1085</v>
      </c>
      <c r="T346" s="26">
        <v>0</v>
      </c>
      <c r="U346" s="137">
        <v>200</v>
      </c>
      <c r="V346" s="137">
        <v>350</v>
      </c>
      <c r="W346" s="137">
        <v>0</v>
      </c>
      <c r="X346" s="137">
        <v>0</v>
      </c>
      <c r="Y346" s="137">
        <v>750</v>
      </c>
      <c r="Z346" s="167">
        <f t="shared" si="64"/>
        <v>750</v>
      </c>
      <c r="AA346" s="167">
        <v>0</v>
      </c>
      <c r="AB346" s="64">
        <f t="shared" si="66"/>
        <v>0</v>
      </c>
      <c r="AC346" s="26">
        <v>750</v>
      </c>
      <c r="AE346" s="26">
        <f t="shared" si="65"/>
        <v>750</v>
      </c>
      <c r="AF346" s="218"/>
    </row>
    <row r="347" spans="1:32" ht="14.25">
      <c r="A347" s="21"/>
      <c r="B347" s="19"/>
      <c r="C347" s="19" t="s">
        <v>504</v>
      </c>
      <c r="D347" s="1" t="s">
        <v>522</v>
      </c>
      <c r="E347" s="7"/>
      <c r="F347" s="9"/>
      <c r="G347" s="7"/>
      <c r="H347" s="9"/>
      <c r="I347" s="9"/>
      <c r="J347" s="26">
        <v>985.97</v>
      </c>
      <c r="K347" s="26">
        <v>873.04</v>
      </c>
      <c r="L347" s="26">
        <v>928.25</v>
      </c>
      <c r="M347" s="26">
        <v>562.02</v>
      </c>
      <c r="N347" s="26">
        <v>983.46</v>
      </c>
      <c r="O347" s="26">
        <v>86.9</v>
      </c>
      <c r="P347" s="26">
        <v>118.71</v>
      </c>
      <c r="Q347" s="26">
        <v>103.7</v>
      </c>
      <c r="R347" s="26">
        <v>109.91</v>
      </c>
      <c r="S347" s="26">
        <v>122.26</v>
      </c>
      <c r="T347" s="26">
        <v>125.15</v>
      </c>
      <c r="U347" s="137">
        <v>131.4</v>
      </c>
      <c r="V347" s="137">
        <v>160.5</v>
      </c>
      <c r="W347" s="137">
        <v>188</v>
      </c>
      <c r="X347" s="137">
        <v>128.55</v>
      </c>
      <c r="Y347" s="137">
        <v>200</v>
      </c>
      <c r="Z347" s="167">
        <f t="shared" si="64"/>
        <v>200</v>
      </c>
      <c r="AA347" s="167">
        <v>103.68</v>
      </c>
      <c r="AB347" s="64">
        <f t="shared" si="66"/>
        <v>0.5184000000000001</v>
      </c>
      <c r="AC347" s="26">
        <v>200</v>
      </c>
      <c r="AE347" s="26">
        <f t="shared" si="65"/>
        <v>200</v>
      </c>
      <c r="AF347" s="218"/>
    </row>
    <row r="348" spans="1:32" ht="14.25">
      <c r="A348" s="21"/>
      <c r="B348" s="19"/>
      <c r="C348" s="19">
        <v>4470</v>
      </c>
      <c r="D348" s="1" t="s">
        <v>124</v>
      </c>
      <c r="E348" s="7">
        <v>1000</v>
      </c>
      <c r="F348" s="9">
        <v>525.99</v>
      </c>
      <c r="G348" s="7"/>
      <c r="H348" s="9">
        <v>439.54</v>
      </c>
      <c r="I348" s="9">
        <v>1000</v>
      </c>
      <c r="J348" s="26">
        <v>1499.9</v>
      </c>
      <c r="K348" s="26">
        <v>3210.81</v>
      </c>
      <c r="L348" s="26">
        <v>1440</v>
      </c>
      <c r="M348" s="26">
        <v>1039.76</v>
      </c>
      <c r="N348" s="26">
        <v>1798.82</v>
      </c>
      <c r="O348" s="26">
        <v>951</v>
      </c>
      <c r="P348" s="26">
        <v>432</v>
      </c>
      <c r="Q348" s="26">
        <v>690</v>
      </c>
      <c r="R348" s="26">
        <v>1351.61</v>
      </c>
      <c r="S348" s="26">
        <v>8263</v>
      </c>
      <c r="T348" s="26">
        <v>12962</v>
      </c>
      <c r="U348" s="137">
        <v>821</v>
      </c>
      <c r="V348" s="137">
        <v>2816</v>
      </c>
      <c r="W348" s="137">
        <v>329</v>
      </c>
      <c r="X348" s="137">
        <v>120</v>
      </c>
      <c r="Y348" s="137">
        <v>3000</v>
      </c>
      <c r="Z348" s="167">
        <f t="shared" si="64"/>
        <v>3000</v>
      </c>
      <c r="AA348" s="167">
        <v>0</v>
      </c>
      <c r="AB348" s="64">
        <f t="shared" si="66"/>
        <v>0</v>
      </c>
      <c r="AC348" s="26">
        <v>3000</v>
      </c>
      <c r="AE348" s="26">
        <f t="shared" si="65"/>
        <v>3000</v>
      </c>
      <c r="AF348" s="218"/>
    </row>
    <row r="349" spans="1:32" ht="14.25">
      <c r="A349" s="21"/>
      <c r="B349" s="19"/>
      <c r="C349" s="19" t="s">
        <v>97</v>
      </c>
      <c r="D349" s="1" t="s">
        <v>703</v>
      </c>
      <c r="E349" s="7"/>
      <c r="F349" s="9">
        <v>1742</v>
      </c>
      <c r="G349" s="7">
        <v>2535.95</v>
      </c>
      <c r="H349" s="9"/>
      <c r="I349" s="9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  <c r="U349" s="137">
        <v>0</v>
      </c>
      <c r="V349" s="137">
        <v>0</v>
      </c>
      <c r="W349" s="137">
        <v>0</v>
      </c>
      <c r="X349" s="137">
        <v>0</v>
      </c>
      <c r="Y349" s="137">
        <v>0</v>
      </c>
      <c r="Z349" s="167">
        <f t="shared" si="64"/>
        <v>0</v>
      </c>
      <c r="AA349" s="167">
        <v>0</v>
      </c>
      <c r="AB349" s="64">
        <v>0</v>
      </c>
      <c r="AC349" s="26">
        <v>0</v>
      </c>
      <c r="AE349" s="26">
        <f t="shared" si="65"/>
        <v>0</v>
      </c>
      <c r="AF349" s="218"/>
    </row>
    <row r="350" spans="1:32" ht="14.25">
      <c r="A350" s="21"/>
      <c r="B350" s="19"/>
      <c r="C350" s="19" t="s">
        <v>99</v>
      </c>
      <c r="D350" s="1" t="s">
        <v>704</v>
      </c>
      <c r="E350" s="7"/>
      <c r="F350" s="9">
        <v>1895.61</v>
      </c>
      <c r="G350" s="7">
        <v>158.16</v>
      </c>
      <c r="H350" s="9"/>
      <c r="I350" s="9">
        <v>0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137">
        <v>0</v>
      </c>
      <c r="V350" s="137">
        <v>0</v>
      </c>
      <c r="W350" s="137">
        <v>0</v>
      </c>
      <c r="X350" s="137">
        <v>0</v>
      </c>
      <c r="Y350" s="167">
        <v>0</v>
      </c>
      <c r="Z350" s="167">
        <f t="shared" si="64"/>
        <v>0</v>
      </c>
      <c r="AA350" s="167">
        <v>0</v>
      </c>
      <c r="AB350" s="64">
        <v>0</v>
      </c>
      <c r="AC350" s="26">
        <v>0</v>
      </c>
      <c r="AE350" s="26">
        <f t="shared" si="65"/>
        <v>0</v>
      </c>
      <c r="AF350" s="218"/>
    </row>
    <row r="351" spans="1:32" ht="15" thickBot="1">
      <c r="A351" s="31"/>
      <c r="B351" s="32"/>
      <c r="C351" s="32" t="s">
        <v>498</v>
      </c>
      <c r="D351" s="38" t="s">
        <v>708</v>
      </c>
      <c r="E351" s="34"/>
      <c r="F351" s="35"/>
      <c r="G351" s="34"/>
      <c r="H351" s="35"/>
      <c r="I351" s="35">
        <v>0</v>
      </c>
      <c r="J351" s="36">
        <v>1000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 s="138">
        <v>0</v>
      </c>
      <c r="V351" s="138">
        <v>0</v>
      </c>
      <c r="W351" s="138">
        <v>0</v>
      </c>
      <c r="X351" s="138">
        <v>0</v>
      </c>
      <c r="Y351" s="138">
        <v>0</v>
      </c>
      <c r="Z351" s="138">
        <f t="shared" si="64"/>
        <v>0</v>
      </c>
      <c r="AA351" s="138">
        <v>0</v>
      </c>
      <c r="AB351" s="65">
        <v>0</v>
      </c>
      <c r="AC351" s="36">
        <v>0</v>
      </c>
      <c r="AD351" s="36"/>
      <c r="AE351" s="36">
        <f t="shared" si="65"/>
        <v>0</v>
      </c>
      <c r="AF351" s="218"/>
    </row>
    <row r="352" spans="1:32" ht="14.25">
      <c r="A352" s="21" t="s">
        <v>4</v>
      </c>
      <c r="B352" s="19">
        <v>3989</v>
      </c>
      <c r="C352" s="19"/>
      <c r="D352" s="1" t="s">
        <v>513</v>
      </c>
      <c r="E352" s="9">
        <f>SUM(E341:E350)</f>
        <v>4300</v>
      </c>
      <c r="F352" s="9">
        <f>SUM(F341:F350)</f>
        <v>4553.47</v>
      </c>
      <c r="G352" s="9">
        <f>SUM(G341:G350)</f>
        <v>2966.1099999999997</v>
      </c>
      <c r="H352" s="9">
        <f>SUM(H341:H350)</f>
        <v>1014.48</v>
      </c>
      <c r="I352" s="9">
        <f>SUM(I341:I351)</f>
        <v>3815.4300000000003</v>
      </c>
      <c r="J352" s="26">
        <f aca="true" t="shared" si="67" ref="J352:Y352">SUM(J339:J351)</f>
        <v>39031.920000000006</v>
      </c>
      <c r="K352" s="26">
        <f t="shared" si="67"/>
        <v>18541</v>
      </c>
      <c r="L352" s="26">
        <f t="shared" si="67"/>
        <v>13840.51</v>
      </c>
      <c r="M352" s="26">
        <f t="shared" si="67"/>
        <v>13665.42</v>
      </c>
      <c r="N352" s="26">
        <f t="shared" si="67"/>
        <v>10799.42</v>
      </c>
      <c r="O352" s="26">
        <f t="shared" si="67"/>
        <v>7538.57</v>
      </c>
      <c r="P352" s="26">
        <f>SUM(P339:P351)</f>
        <v>4772.9800000000005</v>
      </c>
      <c r="Q352" s="26">
        <f>SUM(Q339:Q351)</f>
        <v>4273.1</v>
      </c>
      <c r="R352" s="26">
        <f>SUM(R339:R351)</f>
        <v>8341.72</v>
      </c>
      <c r="S352" s="26">
        <v>13895.6</v>
      </c>
      <c r="T352" s="26">
        <f t="shared" si="67"/>
        <v>17328.1</v>
      </c>
      <c r="U352" s="26">
        <f>SUM(U339:U351)</f>
        <v>8672.849999999999</v>
      </c>
      <c r="V352" s="26">
        <f t="shared" si="67"/>
        <v>13827.72</v>
      </c>
      <c r="W352" s="26">
        <f t="shared" si="67"/>
        <v>8937.5</v>
      </c>
      <c r="X352" s="26">
        <f t="shared" si="67"/>
        <v>7300.4400000000005</v>
      </c>
      <c r="Y352" s="26">
        <f t="shared" si="67"/>
        <v>15050</v>
      </c>
      <c r="Z352" s="26">
        <f>SUM(Z339:Z351)</f>
        <v>15050</v>
      </c>
      <c r="AA352" s="26">
        <f>SUM(AA339:AA351)</f>
        <v>3345.81</v>
      </c>
      <c r="AB352" s="64">
        <f t="shared" si="66"/>
        <v>0.22231295681063123</v>
      </c>
      <c r="AC352" s="26">
        <f>SUM(AC339:AC351)</f>
        <v>14950</v>
      </c>
      <c r="AD352" s="26">
        <f>SUM(AD339:AD351)</f>
        <v>0</v>
      </c>
      <c r="AE352" s="26">
        <f>SUM(AC352+AD352)</f>
        <v>14950</v>
      </c>
      <c r="AF352" s="218"/>
    </row>
    <row r="353" spans="5:32" ht="14.25">
      <c r="E353" s="9"/>
      <c r="F353" s="9"/>
      <c r="G353" s="9"/>
      <c r="H353" s="9"/>
      <c r="I353" s="9"/>
      <c r="AF353" s="218"/>
    </row>
    <row r="354" spans="1:32" ht="14.25">
      <c r="A354" s="21" t="s">
        <v>4</v>
      </c>
      <c r="B354" s="19">
        <v>3999</v>
      </c>
      <c r="C354" s="22"/>
      <c r="D354" s="18" t="s">
        <v>214</v>
      </c>
      <c r="E354" s="23"/>
      <c r="F354" s="9"/>
      <c r="G354" s="9"/>
      <c r="H354" s="9"/>
      <c r="I354" s="9"/>
      <c r="AF354" s="218"/>
    </row>
    <row r="355" spans="1:32" ht="14.25">
      <c r="A355" s="21"/>
      <c r="B355" s="19"/>
      <c r="C355" s="19">
        <v>1100</v>
      </c>
      <c r="D355" s="1" t="s">
        <v>119</v>
      </c>
      <c r="E355" s="7">
        <v>46975</v>
      </c>
      <c r="F355" s="9">
        <v>23391.6</v>
      </c>
      <c r="G355" s="7"/>
      <c r="H355" s="9"/>
      <c r="I355" s="9"/>
      <c r="AE355" s="26">
        <f aca="true" t="shared" si="68" ref="AE355:AE369">SUM(AC355+AD355)</f>
        <v>0</v>
      </c>
      <c r="AF355" s="218"/>
    </row>
    <row r="356" spans="1:32" ht="14.25">
      <c r="A356" s="21"/>
      <c r="B356" s="19"/>
      <c r="C356" s="19">
        <v>2400</v>
      </c>
      <c r="D356" s="1" t="s">
        <v>107</v>
      </c>
      <c r="E356" s="7">
        <v>435</v>
      </c>
      <c r="F356" s="9">
        <v>79.74</v>
      </c>
      <c r="G356" s="7"/>
      <c r="H356" s="9"/>
      <c r="I356" s="9"/>
      <c r="AE356" s="26">
        <f t="shared" si="68"/>
        <v>0</v>
      </c>
      <c r="AF356" s="218"/>
    </row>
    <row r="357" spans="1:32" ht="14.25">
      <c r="A357" s="21"/>
      <c r="B357" s="19"/>
      <c r="C357" s="19">
        <v>4090</v>
      </c>
      <c r="D357" s="1" t="s">
        <v>95</v>
      </c>
      <c r="E357" s="7">
        <v>15506</v>
      </c>
      <c r="F357" s="9">
        <v>127.59</v>
      </c>
      <c r="G357" s="7"/>
      <c r="H357" s="9"/>
      <c r="I357" s="9"/>
      <c r="AE357" s="26">
        <f t="shared" si="68"/>
        <v>0</v>
      </c>
      <c r="AF357" s="218"/>
    </row>
    <row r="358" spans="1:32" ht="14.25">
      <c r="A358" s="21"/>
      <c r="B358" s="19"/>
      <c r="C358" s="19" t="s">
        <v>215</v>
      </c>
      <c r="D358" s="1" t="s">
        <v>132</v>
      </c>
      <c r="E358" s="7">
        <v>0</v>
      </c>
      <c r="F358" s="9">
        <v>8866.09</v>
      </c>
      <c r="G358" s="7"/>
      <c r="H358" s="9"/>
      <c r="I358" s="9"/>
      <c r="AE358" s="26">
        <f t="shared" si="68"/>
        <v>0</v>
      </c>
      <c r="AF358" s="218"/>
    </row>
    <row r="359" spans="1:32" ht="14.25">
      <c r="A359" s="21"/>
      <c r="B359" s="19"/>
      <c r="C359" s="19" t="s">
        <v>216</v>
      </c>
      <c r="D359" s="1" t="s">
        <v>155</v>
      </c>
      <c r="E359" s="7">
        <v>0</v>
      </c>
      <c r="F359" s="9">
        <v>428.93</v>
      </c>
      <c r="G359" s="7"/>
      <c r="H359" s="9"/>
      <c r="I359" s="9"/>
      <c r="AE359" s="26">
        <f t="shared" si="68"/>
        <v>0</v>
      </c>
      <c r="AF359" s="218"/>
    </row>
    <row r="360" spans="1:32" ht="14.25">
      <c r="A360" s="21"/>
      <c r="B360" s="19"/>
      <c r="C360" s="19" t="s">
        <v>699</v>
      </c>
      <c r="D360" s="1" t="s">
        <v>153</v>
      </c>
      <c r="E360" s="7">
        <v>272</v>
      </c>
      <c r="F360" s="9">
        <v>686.33</v>
      </c>
      <c r="G360" s="7"/>
      <c r="H360" s="9"/>
      <c r="I360" s="9"/>
      <c r="AE360" s="26">
        <f t="shared" si="68"/>
        <v>0</v>
      </c>
      <c r="AF360" s="218"/>
    </row>
    <row r="361" spans="1:32" ht="14.25">
      <c r="A361" s="21"/>
      <c r="B361" s="19"/>
      <c r="C361" s="19" t="s">
        <v>504</v>
      </c>
      <c r="D361" s="1" t="s">
        <v>715</v>
      </c>
      <c r="E361" s="7">
        <v>1103</v>
      </c>
      <c r="F361" s="9">
        <v>714</v>
      </c>
      <c r="G361" s="7"/>
      <c r="H361" s="9"/>
      <c r="I361" s="9"/>
      <c r="AE361" s="26">
        <f t="shared" si="68"/>
        <v>0</v>
      </c>
      <c r="AF361" s="218"/>
    </row>
    <row r="362" spans="1:32" ht="14.25">
      <c r="A362" s="21"/>
      <c r="B362" s="19"/>
      <c r="C362" s="21">
        <v>8310</v>
      </c>
      <c r="D362" s="1" t="s">
        <v>706</v>
      </c>
      <c r="E362" s="7">
        <v>1295</v>
      </c>
      <c r="F362" s="9">
        <v>3283</v>
      </c>
      <c r="G362" s="7"/>
      <c r="H362" s="9"/>
      <c r="I362" s="9"/>
      <c r="AE362" s="26">
        <f t="shared" si="68"/>
        <v>0</v>
      </c>
      <c r="AF362" s="218"/>
    </row>
    <row r="363" spans="1:32" ht="14.25">
      <c r="A363" s="21"/>
      <c r="B363" s="19"/>
      <c r="C363" s="21">
        <v>8330</v>
      </c>
      <c r="D363" s="1" t="s">
        <v>100</v>
      </c>
      <c r="E363" s="7">
        <v>3449</v>
      </c>
      <c r="F363" s="9">
        <v>751.32</v>
      </c>
      <c r="G363" s="7"/>
      <c r="H363" s="9"/>
      <c r="I363" s="9"/>
      <c r="AE363" s="26">
        <f t="shared" si="68"/>
        <v>0</v>
      </c>
      <c r="AF363" s="218"/>
    </row>
    <row r="364" spans="1:32" ht="14.25">
      <c r="A364" s="21"/>
      <c r="B364" s="19"/>
      <c r="C364" s="21">
        <v>8340</v>
      </c>
      <c r="D364" s="1" t="s">
        <v>708</v>
      </c>
      <c r="E364" s="7">
        <v>3824</v>
      </c>
      <c r="F364" s="9"/>
      <c r="G364" s="7"/>
      <c r="H364" s="9"/>
      <c r="I364" s="9"/>
      <c r="AE364" s="26">
        <f t="shared" si="68"/>
        <v>0</v>
      </c>
      <c r="AF364" s="218"/>
    </row>
    <row r="365" spans="1:32" ht="14.25">
      <c r="A365" s="21"/>
      <c r="B365" s="19"/>
      <c r="C365" s="21">
        <v>8350</v>
      </c>
      <c r="D365" s="1" t="s">
        <v>709</v>
      </c>
      <c r="E365" s="7"/>
      <c r="F365" s="9"/>
      <c r="G365" s="7">
        <v>1316.05</v>
      </c>
      <c r="H365" s="9"/>
      <c r="I365" s="9"/>
      <c r="AE365" s="26">
        <f t="shared" si="68"/>
        <v>0</v>
      </c>
      <c r="AF365" s="218"/>
    </row>
    <row r="366" spans="1:32" ht="14.25">
      <c r="A366" s="21"/>
      <c r="B366" s="19"/>
      <c r="C366" s="19" t="s">
        <v>101</v>
      </c>
      <c r="D366" s="1" t="s">
        <v>710</v>
      </c>
      <c r="E366" s="7">
        <v>20</v>
      </c>
      <c r="F366" s="9">
        <v>7.4</v>
      </c>
      <c r="G366" s="7"/>
      <c r="H366" s="9"/>
      <c r="I366" s="9"/>
      <c r="AE366" s="26">
        <f t="shared" si="68"/>
        <v>0</v>
      </c>
      <c r="AF366" s="218"/>
    </row>
    <row r="367" spans="1:32" ht="14.25">
      <c r="A367" s="21"/>
      <c r="B367" s="19"/>
      <c r="C367" s="19" t="s">
        <v>102</v>
      </c>
      <c r="D367" s="1" t="s">
        <v>687</v>
      </c>
      <c r="E367" s="7">
        <v>7562</v>
      </c>
      <c r="F367" s="9">
        <v>7659.84</v>
      </c>
      <c r="G367" s="7"/>
      <c r="H367" s="9"/>
      <c r="I367" s="9"/>
      <c r="AE367" s="26">
        <f t="shared" si="68"/>
        <v>0</v>
      </c>
      <c r="AF367" s="218"/>
    </row>
    <row r="368" spans="1:32" ht="15" thickBot="1">
      <c r="A368" s="31"/>
      <c r="B368" s="32"/>
      <c r="C368" s="32" t="s">
        <v>686</v>
      </c>
      <c r="D368" s="38" t="s">
        <v>688</v>
      </c>
      <c r="E368" s="34">
        <v>3299</v>
      </c>
      <c r="F368" s="35">
        <v>3164.31</v>
      </c>
      <c r="G368" s="34"/>
      <c r="H368" s="35"/>
      <c r="I368" s="35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138"/>
      <c r="V368" s="138"/>
      <c r="W368" s="138"/>
      <c r="X368" s="138"/>
      <c r="Y368" s="138"/>
      <c r="Z368" s="138"/>
      <c r="AA368" s="138"/>
      <c r="AB368" s="65"/>
      <c r="AC368" s="36"/>
      <c r="AD368" s="36"/>
      <c r="AE368" s="36">
        <f t="shared" si="68"/>
        <v>0</v>
      </c>
      <c r="AF368" s="218"/>
    </row>
    <row r="369" spans="1:32" ht="14.25">
      <c r="A369" s="21" t="s">
        <v>4</v>
      </c>
      <c r="B369" s="19">
        <v>3999</v>
      </c>
      <c r="C369" s="19"/>
      <c r="D369" s="1" t="s">
        <v>513</v>
      </c>
      <c r="E369" s="9">
        <f>SUM(E355:E368)</f>
        <v>83740</v>
      </c>
      <c r="F369" s="9">
        <f>SUM(F355:F368)</f>
        <v>49160.149999999994</v>
      </c>
      <c r="G369" s="9">
        <f>SUM(G355:G368)</f>
        <v>1316.05</v>
      </c>
      <c r="H369" s="9">
        <f>SUM(H355:H368)</f>
        <v>0</v>
      </c>
      <c r="I369" s="9">
        <v>0</v>
      </c>
      <c r="J369" s="9">
        <v>0</v>
      </c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139"/>
      <c r="V369" s="139"/>
      <c r="W369" s="139"/>
      <c r="X369" s="139"/>
      <c r="Z369" s="139">
        <v>0</v>
      </c>
      <c r="AA369" s="139">
        <v>0</v>
      </c>
      <c r="AE369" s="26">
        <f t="shared" si="68"/>
        <v>0</v>
      </c>
      <c r="AF369" s="218"/>
    </row>
    <row r="370" spans="1:32" ht="14.25">
      <c r="A370" s="21"/>
      <c r="B370" s="19"/>
      <c r="C370" s="19"/>
      <c r="D370" s="1" t="s">
        <v>104</v>
      </c>
      <c r="E370" s="7"/>
      <c r="F370" s="9"/>
      <c r="G370" s="9"/>
      <c r="H370" s="9"/>
      <c r="I370" s="9"/>
      <c r="AF370" s="218"/>
    </row>
    <row r="371" spans="1:32" ht="14.25">
      <c r="A371" s="21" t="s">
        <v>4</v>
      </c>
      <c r="B371" s="19" t="s">
        <v>1197</v>
      </c>
      <c r="C371" s="19" t="s">
        <v>641</v>
      </c>
      <c r="D371" s="1" t="s">
        <v>1198</v>
      </c>
      <c r="E371" s="7"/>
      <c r="F371" s="9"/>
      <c r="G371" s="9"/>
      <c r="H371" s="9"/>
      <c r="I371" s="9"/>
      <c r="R371" s="26">
        <v>2750</v>
      </c>
      <c r="S371" s="26">
        <v>3777.4</v>
      </c>
      <c r="T371" s="26">
        <v>2750</v>
      </c>
      <c r="U371" s="137">
        <v>2750</v>
      </c>
      <c r="V371" s="137">
        <v>2750</v>
      </c>
      <c r="W371" s="137">
        <v>2502.5</v>
      </c>
      <c r="X371" s="137">
        <v>1375</v>
      </c>
      <c r="Y371" s="137">
        <v>3000</v>
      </c>
      <c r="Z371" s="137">
        <f aca="true" t="shared" si="69" ref="Z371:Z394">Y371</f>
        <v>3000</v>
      </c>
      <c r="AB371" s="64">
        <f>SUM(AA371/Z371)</f>
        <v>0</v>
      </c>
      <c r="AC371" s="26">
        <v>3000</v>
      </c>
      <c r="AE371" s="26">
        <f>SUM(AC371:AD371)</f>
        <v>3000</v>
      </c>
      <c r="AF371" s="218"/>
    </row>
    <row r="372" spans="1:32" ht="14.25">
      <c r="A372" s="21"/>
      <c r="B372" s="19"/>
      <c r="C372" s="19"/>
      <c r="E372" s="7"/>
      <c r="F372" s="9"/>
      <c r="G372" s="9"/>
      <c r="H372" s="9"/>
      <c r="I372" s="9"/>
      <c r="AF372" s="218"/>
    </row>
    <row r="373" spans="1:32" ht="14.25">
      <c r="A373" s="21" t="s">
        <v>4</v>
      </c>
      <c r="B373" s="19">
        <v>5010</v>
      </c>
      <c r="C373" s="22"/>
      <c r="D373" s="18" t="s">
        <v>218</v>
      </c>
      <c r="E373" s="23"/>
      <c r="F373" s="9"/>
      <c r="G373" s="7"/>
      <c r="H373" s="9"/>
      <c r="I373" s="9"/>
      <c r="AF373" s="218"/>
    </row>
    <row r="374" spans="1:32" ht="14.25">
      <c r="A374" s="21"/>
      <c r="B374" s="19"/>
      <c r="C374" s="19">
        <v>1100</v>
      </c>
      <c r="D374" s="1" t="s">
        <v>967</v>
      </c>
      <c r="E374" s="7">
        <v>70332</v>
      </c>
      <c r="F374" s="9">
        <v>69360.72</v>
      </c>
      <c r="G374" s="9">
        <v>64629.78</v>
      </c>
      <c r="H374" s="7">
        <v>61920.3</v>
      </c>
      <c r="I374" s="7">
        <v>38881.26</v>
      </c>
      <c r="J374" s="26">
        <v>42572</v>
      </c>
      <c r="K374" s="26">
        <v>29855.85</v>
      </c>
      <c r="L374" s="26">
        <v>26233.76</v>
      </c>
      <c r="M374" s="26">
        <v>27353.5</v>
      </c>
      <c r="N374" s="26">
        <v>27958.32</v>
      </c>
      <c r="O374" s="26">
        <v>28828.8</v>
      </c>
      <c r="P374" s="26">
        <v>33036.52</v>
      </c>
      <c r="Q374" s="26">
        <v>28069.67</v>
      </c>
      <c r="R374" s="26">
        <v>27489.3</v>
      </c>
      <c r="S374" s="26">
        <v>35548.63</v>
      </c>
      <c r="T374" s="26">
        <v>52704.09</v>
      </c>
      <c r="U374" s="137">
        <v>46492.51</v>
      </c>
      <c r="V374" s="137">
        <v>29917.38</v>
      </c>
      <c r="W374" s="137">
        <v>30525.77</v>
      </c>
      <c r="X374" s="137">
        <v>30485.14</v>
      </c>
      <c r="Y374" s="26">
        <v>49500</v>
      </c>
      <c r="Z374" s="137">
        <f t="shared" si="69"/>
        <v>49500</v>
      </c>
      <c r="AA374" s="137">
        <v>28917.12</v>
      </c>
      <c r="AB374" s="64">
        <f>SUM(AA374/Z374)</f>
        <v>0.5841842424242424</v>
      </c>
      <c r="AC374" s="26">
        <v>60300</v>
      </c>
      <c r="AE374" s="26">
        <f>SUM(AC374:AD374)</f>
        <v>60300</v>
      </c>
      <c r="AF374" s="218"/>
    </row>
    <row r="375" spans="1:32" ht="14.25">
      <c r="A375" s="21"/>
      <c r="B375" s="19"/>
      <c r="C375" s="19" t="s">
        <v>126</v>
      </c>
      <c r="D375" s="1" t="s">
        <v>219</v>
      </c>
      <c r="E375" s="7">
        <v>0</v>
      </c>
      <c r="F375" s="9">
        <v>375</v>
      </c>
      <c r="G375" s="9"/>
      <c r="H375" s="7"/>
      <c r="I375" s="7"/>
      <c r="J375" s="26">
        <v>0</v>
      </c>
      <c r="K375" s="26">
        <v>0</v>
      </c>
      <c r="L375" s="26">
        <v>0</v>
      </c>
      <c r="M375" s="26">
        <v>0</v>
      </c>
      <c r="N375" s="26">
        <v>0</v>
      </c>
      <c r="O375" s="26">
        <v>3109.05</v>
      </c>
      <c r="P375" s="26">
        <v>4406.24</v>
      </c>
      <c r="Q375" s="26">
        <v>3236.08</v>
      </c>
      <c r="R375" s="26">
        <v>12687.55</v>
      </c>
      <c r="S375" s="26">
        <v>14853.22</v>
      </c>
      <c r="T375" s="26">
        <v>0</v>
      </c>
      <c r="U375" s="137">
        <v>0</v>
      </c>
      <c r="V375" s="137">
        <v>0</v>
      </c>
      <c r="W375" s="137">
        <v>0</v>
      </c>
      <c r="X375" s="137">
        <v>0</v>
      </c>
      <c r="Y375" s="26">
        <v>0</v>
      </c>
      <c r="Z375" s="137">
        <f t="shared" si="69"/>
        <v>0</v>
      </c>
      <c r="AA375" s="137">
        <v>0</v>
      </c>
      <c r="AB375" s="64">
        <v>0</v>
      </c>
      <c r="AC375" s="26">
        <v>0</v>
      </c>
      <c r="AE375" s="26">
        <f aca="true" t="shared" si="70" ref="AE375:AE394">SUM(AC375:AD375)</f>
        <v>0</v>
      </c>
      <c r="AF375" s="218"/>
    </row>
    <row r="376" spans="1:32" ht="14.25">
      <c r="A376" s="21"/>
      <c r="B376" s="19"/>
      <c r="C376" s="19">
        <v>1400</v>
      </c>
      <c r="D376" s="1" t="s">
        <v>106</v>
      </c>
      <c r="E376" s="7">
        <v>473</v>
      </c>
      <c r="F376" s="9">
        <v>2072.66</v>
      </c>
      <c r="G376" s="7">
        <v>4031.7</v>
      </c>
      <c r="H376" s="7">
        <v>5312.5</v>
      </c>
      <c r="I376" s="7">
        <v>6706.83</v>
      </c>
      <c r="J376" s="26">
        <v>7362.11</v>
      </c>
      <c r="K376" s="26">
        <v>2582.04</v>
      </c>
      <c r="L376" s="26">
        <v>1950.01</v>
      </c>
      <c r="M376" s="26">
        <v>3018.26</v>
      </c>
      <c r="N376" s="26">
        <v>2092.88</v>
      </c>
      <c r="O376" s="26">
        <v>1570.28</v>
      </c>
      <c r="P376" s="26">
        <v>3334.08</v>
      </c>
      <c r="Q376" s="26">
        <v>3069.97</v>
      </c>
      <c r="R376" s="26">
        <v>3152.11</v>
      </c>
      <c r="S376" s="26">
        <v>2175.12</v>
      </c>
      <c r="T376" s="26">
        <v>3278.08</v>
      </c>
      <c r="U376" s="137">
        <v>1887.56</v>
      </c>
      <c r="V376" s="137">
        <v>920.03</v>
      </c>
      <c r="W376" s="137">
        <v>2486.66</v>
      </c>
      <c r="X376" s="137">
        <v>2358.77</v>
      </c>
      <c r="Y376" s="26">
        <v>3000</v>
      </c>
      <c r="Z376" s="137">
        <f t="shared" si="69"/>
        <v>3000</v>
      </c>
      <c r="AA376" s="137">
        <v>2972.41</v>
      </c>
      <c r="AB376" s="64">
        <f>SUM(AA376/Z376)</f>
        <v>0.9908033333333333</v>
      </c>
      <c r="AC376" s="26">
        <v>4000</v>
      </c>
      <c r="AE376" s="26">
        <f t="shared" si="70"/>
        <v>4000</v>
      </c>
      <c r="AF376" s="218"/>
    </row>
    <row r="377" spans="1:32" ht="14.25">
      <c r="A377" s="21"/>
      <c r="B377" s="19"/>
      <c r="C377" s="19" t="s">
        <v>623</v>
      </c>
      <c r="D377" s="1" t="s">
        <v>211</v>
      </c>
      <c r="E377" s="7"/>
      <c r="F377" s="9"/>
      <c r="G377" s="7"/>
      <c r="H377" s="7"/>
      <c r="I377" s="7"/>
      <c r="P377" s="26">
        <v>9399</v>
      </c>
      <c r="Q377" s="26">
        <v>820</v>
      </c>
      <c r="R377" s="26">
        <v>483.83</v>
      </c>
      <c r="S377" s="26">
        <v>0</v>
      </c>
      <c r="T377" s="26">
        <v>0</v>
      </c>
      <c r="U377" s="137">
        <v>0</v>
      </c>
      <c r="V377" s="137">
        <v>0</v>
      </c>
      <c r="W377" s="137">
        <v>0</v>
      </c>
      <c r="X377" s="137">
        <v>11959.09</v>
      </c>
      <c r="Y377" s="26">
        <v>3000</v>
      </c>
      <c r="Z377" s="137">
        <f t="shared" si="69"/>
        <v>3000</v>
      </c>
      <c r="AA377" s="137">
        <v>4477.11</v>
      </c>
      <c r="AB377" s="64">
        <v>0</v>
      </c>
      <c r="AC377" s="26">
        <v>3000</v>
      </c>
      <c r="AE377" s="26">
        <f t="shared" si="70"/>
        <v>3000</v>
      </c>
      <c r="AF377" s="218"/>
    </row>
    <row r="378" spans="1:32" ht="14.25">
      <c r="A378" s="21"/>
      <c r="B378" s="19"/>
      <c r="C378" s="19" t="s">
        <v>134</v>
      </c>
      <c r="D378" s="1" t="s">
        <v>108</v>
      </c>
      <c r="E378" s="7"/>
      <c r="F378" s="9"/>
      <c r="G378" s="7"/>
      <c r="H378" s="7"/>
      <c r="I378" s="7"/>
      <c r="T378" s="26">
        <v>0</v>
      </c>
      <c r="U378" s="137">
        <v>0</v>
      </c>
      <c r="V378" s="137">
        <v>91.76</v>
      </c>
      <c r="W378" s="137">
        <v>415.44</v>
      </c>
      <c r="X378" s="137">
        <v>2218.98</v>
      </c>
      <c r="Y378" s="26">
        <v>100</v>
      </c>
      <c r="Z378" s="137">
        <f t="shared" si="69"/>
        <v>100</v>
      </c>
      <c r="AA378" s="137">
        <v>1620.64</v>
      </c>
      <c r="AB378" s="64">
        <v>0</v>
      </c>
      <c r="AC378" s="26">
        <v>1000</v>
      </c>
      <c r="AE378" s="26">
        <f t="shared" si="70"/>
        <v>1000</v>
      </c>
      <c r="AF378" s="218"/>
    </row>
    <row r="379" spans="1:32" ht="14.25">
      <c r="A379" s="21"/>
      <c r="B379" s="19"/>
      <c r="C379" s="19">
        <v>4160</v>
      </c>
      <c r="D379" s="1" t="s">
        <v>132</v>
      </c>
      <c r="E379" s="7">
        <v>9167</v>
      </c>
      <c r="F379" s="9">
        <v>8866.08</v>
      </c>
      <c r="G379" s="7">
        <v>13566.07</v>
      </c>
      <c r="H379" s="7">
        <v>12470.7</v>
      </c>
      <c r="I379" s="7">
        <v>14595.6</v>
      </c>
      <c r="J379" s="26">
        <v>15000</v>
      </c>
      <c r="K379" s="26">
        <v>15450</v>
      </c>
      <c r="L379" s="26">
        <v>4612.5</v>
      </c>
      <c r="M379" s="26">
        <v>0</v>
      </c>
      <c r="N379" s="26">
        <v>1760</v>
      </c>
      <c r="O379" s="26">
        <v>10490</v>
      </c>
      <c r="P379" s="26">
        <v>10720</v>
      </c>
      <c r="Q379" s="26">
        <v>11200</v>
      </c>
      <c r="R379" s="26">
        <v>10960</v>
      </c>
      <c r="S379" s="26">
        <v>12640</v>
      </c>
      <c r="T379" s="26">
        <v>12560</v>
      </c>
      <c r="U379" s="137">
        <v>12640</v>
      </c>
      <c r="V379" s="137">
        <v>10400</v>
      </c>
      <c r="W379" s="137">
        <v>0</v>
      </c>
      <c r="X379" s="137">
        <v>0</v>
      </c>
      <c r="Y379" s="26">
        <v>0</v>
      </c>
      <c r="Z379" s="137">
        <f t="shared" si="69"/>
        <v>0</v>
      </c>
      <c r="AA379" s="137">
        <v>0</v>
      </c>
      <c r="AB379" s="64">
        <v>0</v>
      </c>
      <c r="AC379" s="26">
        <v>0</v>
      </c>
      <c r="AE379" s="26">
        <f t="shared" si="70"/>
        <v>0</v>
      </c>
      <c r="AF379" s="218"/>
    </row>
    <row r="380" spans="1:32" ht="14.25">
      <c r="A380" s="21"/>
      <c r="B380" s="19"/>
      <c r="C380" s="19">
        <v>4165</v>
      </c>
      <c r="D380" s="1" t="s">
        <v>145</v>
      </c>
      <c r="E380" s="7">
        <v>833</v>
      </c>
      <c r="F380" s="9">
        <v>142.5</v>
      </c>
      <c r="G380" s="7">
        <v>312.5</v>
      </c>
      <c r="H380" s="7">
        <v>590</v>
      </c>
      <c r="I380" s="7"/>
      <c r="J380" s="26">
        <v>774.06</v>
      </c>
      <c r="K380" s="26">
        <v>1061.86</v>
      </c>
      <c r="L380" s="26">
        <v>767.25</v>
      </c>
      <c r="M380" s="26">
        <v>592</v>
      </c>
      <c r="N380" s="26">
        <v>992.65</v>
      </c>
      <c r="O380" s="26">
        <v>1247</v>
      </c>
      <c r="P380" s="26">
        <v>547.75</v>
      </c>
      <c r="Q380" s="26">
        <v>1470.9</v>
      </c>
      <c r="R380" s="26">
        <v>1237.8</v>
      </c>
      <c r="S380" s="26">
        <v>1503.7</v>
      </c>
      <c r="T380" s="26">
        <v>2690.05</v>
      </c>
      <c r="U380" s="137">
        <v>2100.8</v>
      </c>
      <c r="V380" s="137">
        <v>502.8</v>
      </c>
      <c r="W380" s="137">
        <v>261.32</v>
      </c>
      <c r="X380" s="137">
        <v>477.8</v>
      </c>
      <c r="Y380" s="26">
        <v>1000</v>
      </c>
      <c r="Z380" s="137">
        <f t="shared" si="69"/>
        <v>1000</v>
      </c>
      <c r="AA380" s="137">
        <v>472</v>
      </c>
      <c r="AB380" s="64">
        <f>SUM(AA380/Z380)</f>
        <v>0.472</v>
      </c>
      <c r="AC380" s="26">
        <v>1000</v>
      </c>
      <c r="AE380" s="26">
        <f t="shared" si="70"/>
        <v>1000</v>
      </c>
      <c r="AF380" s="218"/>
    </row>
    <row r="381" spans="1:32" ht="14.25">
      <c r="A381" s="21"/>
      <c r="B381" s="19"/>
      <c r="C381" s="19" t="s">
        <v>146</v>
      </c>
      <c r="D381" s="1" t="s">
        <v>516</v>
      </c>
      <c r="E381" s="7"/>
      <c r="F381" s="9"/>
      <c r="G381" s="7"/>
      <c r="H381" s="7">
        <v>1000</v>
      </c>
      <c r="I381" s="7"/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137">
        <v>0</v>
      </c>
      <c r="V381" s="137">
        <v>0</v>
      </c>
      <c r="W381" s="137">
        <v>0</v>
      </c>
      <c r="X381" s="137">
        <v>0</v>
      </c>
      <c r="Y381" s="26">
        <v>0</v>
      </c>
      <c r="Z381" s="137">
        <f t="shared" si="69"/>
        <v>0</v>
      </c>
      <c r="AA381" s="137">
        <v>0</v>
      </c>
      <c r="AB381" s="64">
        <v>0</v>
      </c>
      <c r="AC381" s="26">
        <v>0</v>
      </c>
      <c r="AE381" s="26">
        <f t="shared" si="70"/>
        <v>0</v>
      </c>
      <c r="AF381" s="218"/>
    </row>
    <row r="382" spans="1:32" ht="14.25">
      <c r="A382" s="21"/>
      <c r="B382" s="19"/>
      <c r="C382" s="19">
        <v>4225</v>
      </c>
      <c r="D382" s="1" t="s">
        <v>151</v>
      </c>
      <c r="E382" s="7">
        <v>2216</v>
      </c>
      <c r="F382" s="9">
        <v>1429.43</v>
      </c>
      <c r="G382" s="7">
        <v>1699.3</v>
      </c>
      <c r="H382" s="7">
        <v>367.51</v>
      </c>
      <c r="I382" s="7">
        <v>915.03</v>
      </c>
      <c r="J382" s="26">
        <v>10092.66</v>
      </c>
      <c r="K382" s="26">
        <v>1580.67</v>
      </c>
      <c r="L382" s="26">
        <v>433.96</v>
      </c>
      <c r="M382" s="26">
        <v>0</v>
      </c>
      <c r="N382" s="26">
        <v>75</v>
      </c>
      <c r="O382" s="26">
        <v>500</v>
      </c>
      <c r="P382" s="26">
        <v>3.87</v>
      </c>
      <c r="Q382" s="26">
        <v>764.36</v>
      </c>
      <c r="R382" s="26">
        <v>1263.12</v>
      </c>
      <c r="S382" s="26">
        <v>16.19</v>
      </c>
      <c r="T382" s="26">
        <v>2452.14</v>
      </c>
      <c r="U382" s="137">
        <v>519.53</v>
      </c>
      <c r="V382" s="137">
        <v>191.82</v>
      </c>
      <c r="W382" s="137">
        <v>35.98</v>
      </c>
      <c r="X382" s="137">
        <v>344.4</v>
      </c>
      <c r="Y382" s="26">
        <v>500</v>
      </c>
      <c r="Z382" s="137">
        <f t="shared" si="69"/>
        <v>500</v>
      </c>
      <c r="AA382" s="137">
        <v>2790.37</v>
      </c>
      <c r="AB382" s="64">
        <f>SUM(AA382/Z382)</f>
        <v>5.58074</v>
      </c>
      <c r="AC382" s="26">
        <v>500</v>
      </c>
      <c r="AE382" s="26">
        <f t="shared" si="70"/>
        <v>500</v>
      </c>
      <c r="AF382" s="218"/>
    </row>
    <row r="383" spans="1:32" ht="14.25">
      <c r="A383" s="21"/>
      <c r="B383" s="19"/>
      <c r="C383" s="19" t="s">
        <v>221</v>
      </c>
      <c r="D383" s="1" t="s">
        <v>222</v>
      </c>
      <c r="E383" s="7">
        <v>0</v>
      </c>
      <c r="F383" s="9">
        <v>4.68</v>
      </c>
      <c r="G383" s="7"/>
      <c r="H383" s="7"/>
      <c r="I383" s="7"/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137">
        <v>0</v>
      </c>
      <c r="V383" s="137">
        <v>0</v>
      </c>
      <c r="W383" s="137">
        <v>0</v>
      </c>
      <c r="X383" s="137">
        <v>399.27</v>
      </c>
      <c r="Y383" s="26">
        <v>0</v>
      </c>
      <c r="Z383" s="137">
        <f t="shared" si="69"/>
        <v>0</v>
      </c>
      <c r="AA383" s="137">
        <v>0</v>
      </c>
      <c r="AB383" s="64">
        <v>0</v>
      </c>
      <c r="AC383" s="26">
        <v>0</v>
      </c>
      <c r="AE383" s="26">
        <f t="shared" si="70"/>
        <v>0</v>
      </c>
      <c r="AF383" s="218"/>
    </row>
    <row r="384" spans="1:32" ht="14.25">
      <c r="A384" s="21"/>
      <c r="B384" s="19"/>
      <c r="C384" s="19">
        <v>4255</v>
      </c>
      <c r="D384" s="1" t="s">
        <v>223</v>
      </c>
      <c r="E384" s="7">
        <v>284</v>
      </c>
      <c r="F384" s="9">
        <v>295.39</v>
      </c>
      <c r="G384" s="7"/>
      <c r="H384" s="7"/>
      <c r="I384" s="7"/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137">
        <v>0</v>
      </c>
      <c r="V384" s="137">
        <v>0</v>
      </c>
      <c r="W384" s="137">
        <v>0</v>
      </c>
      <c r="X384" s="137">
        <v>0</v>
      </c>
      <c r="Y384" s="26">
        <v>0</v>
      </c>
      <c r="Z384" s="137">
        <f t="shared" si="69"/>
        <v>0</v>
      </c>
      <c r="AA384" s="137">
        <v>179.99</v>
      </c>
      <c r="AB384" s="64">
        <v>0</v>
      </c>
      <c r="AC384" s="26">
        <v>0</v>
      </c>
      <c r="AE384" s="26">
        <f t="shared" si="70"/>
        <v>0</v>
      </c>
      <c r="AF384" s="218"/>
    </row>
    <row r="385" spans="1:32" ht="14.25">
      <c r="A385" s="21"/>
      <c r="B385" s="19"/>
      <c r="C385" s="19" t="s">
        <v>504</v>
      </c>
      <c r="D385" s="1" t="s">
        <v>715</v>
      </c>
      <c r="E385" s="7">
        <v>35559</v>
      </c>
      <c r="F385" s="9">
        <v>46949.06</v>
      </c>
      <c r="G385" s="7">
        <v>39100.94</v>
      </c>
      <c r="H385" s="7">
        <v>42781.69</v>
      </c>
      <c r="I385" s="7">
        <v>-43</v>
      </c>
      <c r="J385" s="26">
        <v>21314.09</v>
      </c>
      <c r="K385" s="26">
        <v>24744.12</v>
      </c>
      <c r="L385" s="26">
        <v>24722.66</v>
      </c>
      <c r="M385" s="26">
        <v>25704.42</v>
      </c>
      <c r="N385" s="26">
        <v>18133.15</v>
      </c>
      <c r="O385" s="26">
        <v>22358.74</v>
      </c>
      <c r="P385" s="26">
        <v>23585.76</v>
      </c>
      <c r="Q385" s="26">
        <v>24424.69</v>
      </c>
      <c r="R385" s="26">
        <v>26458.58</v>
      </c>
      <c r="S385" s="26">
        <v>30286.36</v>
      </c>
      <c r="T385" s="26">
        <v>29017.02</v>
      </c>
      <c r="U385" s="137">
        <v>31464.61</v>
      </c>
      <c r="V385" s="137">
        <v>32351.56</v>
      </c>
      <c r="W385" s="137">
        <v>35696.78</v>
      </c>
      <c r="X385" s="137">
        <v>25499.19</v>
      </c>
      <c r="Y385" s="26">
        <v>28000</v>
      </c>
      <c r="Z385" s="137">
        <f t="shared" si="69"/>
        <v>28000</v>
      </c>
      <c r="AA385" s="137">
        <v>22944.38</v>
      </c>
      <c r="AB385" s="64">
        <f>SUM(AA385/Z385)</f>
        <v>0.8194421428571429</v>
      </c>
      <c r="AC385" s="26">
        <v>26500</v>
      </c>
      <c r="AE385" s="26">
        <f t="shared" si="70"/>
        <v>26500</v>
      </c>
      <c r="AF385" s="218"/>
    </row>
    <row r="386" spans="1:32" ht="14.25">
      <c r="A386" s="21"/>
      <c r="B386" s="19"/>
      <c r="C386" s="70" t="s">
        <v>163</v>
      </c>
      <c r="D386" s="1" t="s">
        <v>124</v>
      </c>
      <c r="E386" s="7">
        <v>35559</v>
      </c>
      <c r="F386" s="9">
        <v>46949.06</v>
      </c>
      <c r="G386" s="7">
        <v>39100.94</v>
      </c>
      <c r="H386" s="7">
        <v>42781.69</v>
      </c>
      <c r="I386" s="7">
        <v>-43</v>
      </c>
      <c r="J386" s="26">
        <v>21314.09</v>
      </c>
      <c r="K386" s="26">
        <v>0</v>
      </c>
      <c r="L386" s="26">
        <v>0</v>
      </c>
      <c r="M386" s="26">
        <v>1256.6</v>
      </c>
      <c r="N386" s="26">
        <v>199</v>
      </c>
      <c r="O386" s="26">
        <v>500</v>
      </c>
      <c r="P386" s="26">
        <v>0</v>
      </c>
      <c r="Q386" s="26">
        <v>0</v>
      </c>
      <c r="R386" s="26">
        <v>0</v>
      </c>
      <c r="S386" s="26">
        <v>825</v>
      </c>
      <c r="T386" s="26">
        <v>150</v>
      </c>
      <c r="U386" s="137">
        <v>0</v>
      </c>
      <c r="V386" s="137">
        <v>0</v>
      </c>
      <c r="W386" s="137">
        <v>306.79</v>
      </c>
      <c r="X386" s="137">
        <v>0</v>
      </c>
      <c r="Y386" s="26">
        <v>1000</v>
      </c>
      <c r="Z386" s="137">
        <f t="shared" si="69"/>
        <v>1000</v>
      </c>
      <c r="AA386" s="137">
        <v>0</v>
      </c>
      <c r="AB386" s="64">
        <v>0</v>
      </c>
      <c r="AC386" s="26">
        <v>500</v>
      </c>
      <c r="AE386" s="26">
        <f t="shared" si="70"/>
        <v>500</v>
      </c>
      <c r="AF386" s="218"/>
    </row>
    <row r="387" spans="1:32" ht="14.25">
      <c r="A387" s="21"/>
      <c r="B387" s="19"/>
      <c r="C387" s="19">
        <v>4480</v>
      </c>
      <c r="D387" s="1" t="s">
        <v>96</v>
      </c>
      <c r="E387" s="7">
        <v>550</v>
      </c>
      <c r="F387" s="9">
        <v>161.98</v>
      </c>
      <c r="G387" s="7"/>
      <c r="H387" s="7">
        <v>0</v>
      </c>
      <c r="I387" s="7"/>
      <c r="J387" s="2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12</v>
      </c>
      <c r="P387" s="26">
        <v>0</v>
      </c>
      <c r="Q387" s="26">
        <v>60</v>
      </c>
      <c r="R387" s="26">
        <v>0</v>
      </c>
      <c r="S387" s="26">
        <v>0</v>
      </c>
      <c r="T387" s="26">
        <v>0</v>
      </c>
      <c r="U387" s="137">
        <v>0</v>
      </c>
      <c r="V387" s="137">
        <v>0</v>
      </c>
      <c r="W387" s="137">
        <v>0</v>
      </c>
      <c r="X387" s="137">
        <v>0</v>
      </c>
      <c r="Y387" s="26">
        <v>500</v>
      </c>
      <c r="Z387" s="137">
        <f t="shared" si="69"/>
        <v>500</v>
      </c>
      <c r="AA387" s="137">
        <v>0</v>
      </c>
      <c r="AB387" s="64">
        <v>0</v>
      </c>
      <c r="AC387" s="26">
        <v>250</v>
      </c>
      <c r="AE387" s="26">
        <f t="shared" si="70"/>
        <v>250</v>
      </c>
      <c r="AF387" s="218"/>
    </row>
    <row r="388" spans="1:32" ht="14.25">
      <c r="A388" s="21"/>
      <c r="B388" s="19"/>
      <c r="C388" s="19">
        <v>4785</v>
      </c>
      <c r="D388" s="1" t="s">
        <v>224</v>
      </c>
      <c r="E388" s="7">
        <v>16315</v>
      </c>
      <c r="F388" s="9">
        <v>18061.97</v>
      </c>
      <c r="G388" s="7">
        <v>16370</v>
      </c>
      <c r="H388" s="7">
        <v>14160</v>
      </c>
      <c r="I388" s="7">
        <v>14290</v>
      </c>
      <c r="J388" s="26">
        <v>13390</v>
      </c>
      <c r="K388" s="26">
        <v>14865</v>
      </c>
      <c r="L388" s="26">
        <v>22470</v>
      </c>
      <c r="M388" s="26">
        <v>3734.5</v>
      </c>
      <c r="N388" s="26">
        <v>4430</v>
      </c>
      <c r="O388" s="26">
        <v>2100</v>
      </c>
      <c r="P388" s="26">
        <v>0</v>
      </c>
      <c r="Q388" s="26">
        <v>0</v>
      </c>
      <c r="R388" s="26">
        <v>600</v>
      </c>
      <c r="S388" s="26">
        <v>12650</v>
      </c>
      <c r="T388" s="26">
        <v>5415</v>
      </c>
      <c r="U388" s="137">
        <v>0</v>
      </c>
      <c r="V388" s="137">
        <v>0</v>
      </c>
      <c r="W388" s="137">
        <v>666.94</v>
      </c>
      <c r="X388" s="137">
        <v>0</v>
      </c>
      <c r="Y388" s="26">
        <v>8000</v>
      </c>
      <c r="Z388" s="137">
        <f t="shared" si="69"/>
        <v>8000</v>
      </c>
      <c r="AA388" s="137">
        <v>131.76</v>
      </c>
      <c r="AB388" s="64">
        <f>SUM(AA388/Z388)</f>
        <v>0.01647</v>
      </c>
      <c r="AC388" s="26">
        <v>8000</v>
      </c>
      <c r="AE388" s="26">
        <f t="shared" si="70"/>
        <v>8000</v>
      </c>
      <c r="AF388" s="218"/>
    </row>
    <row r="389" spans="1:32" ht="14.25">
      <c r="A389" s="21"/>
      <c r="B389" s="19"/>
      <c r="C389" s="21">
        <v>8310</v>
      </c>
      <c r="D389" s="1" t="s">
        <v>853</v>
      </c>
      <c r="E389" s="7"/>
      <c r="F389" s="9">
        <v>4696.7</v>
      </c>
      <c r="G389" s="7">
        <v>6540.52</v>
      </c>
      <c r="H389" s="7"/>
      <c r="I389" s="7">
        <v>8936.72</v>
      </c>
      <c r="J389" s="26">
        <v>8957.05</v>
      </c>
      <c r="K389" s="26">
        <v>4793.89</v>
      </c>
      <c r="L389" s="26">
        <v>4239.74</v>
      </c>
      <c r="M389" s="26">
        <v>4798.24</v>
      </c>
      <c r="N389" s="26">
        <v>6447.76</v>
      </c>
      <c r="O389" s="26">
        <v>8645.32</v>
      </c>
      <c r="P389" s="26">
        <v>9173.56</v>
      </c>
      <c r="Q389" s="26">
        <v>9647.73</v>
      </c>
      <c r="R389" s="26">
        <v>10463.89</v>
      </c>
      <c r="S389" s="26">
        <v>11051.4</v>
      </c>
      <c r="T389" s="26">
        <v>10134.94</v>
      </c>
      <c r="U389" s="137">
        <v>10441.24</v>
      </c>
      <c r="V389" s="137">
        <v>7218.9</v>
      </c>
      <c r="W389" s="137">
        <v>6705.2</v>
      </c>
      <c r="X389" s="137">
        <v>8270.43</v>
      </c>
      <c r="Y389" s="26">
        <v>8100</v>
      </c>
      <c r="Z389" s="137">
        <f t="shared" si="69"/>
        <v>8100</v>
      </c>
      <c r="AA389" s="137">
        <v>8026.83</v>
      </c>
      <c r="AB389" s="64">
        <f>SUM(AA389/Z389)</f>
        <v>0.9909666666666667</v>
      </c>
      <c r="AC389" s="26">
        <v>9100</v>
      </c>
      <c r="AE389" s="26">
        <f t="shared" si="70"/>
        <v>9100</v>
      </c>
      <c r="AF389" s="218"/>
    </row>
    <row r="390" spans="1:32" ht="14.25">
      <c r="A390" s="21"/>
      <c r="B390" s="19"/>
      <c r="C390" s="21">
        <v>8330</v>
      </c>
      <c r="D390" s="1" t="s">
        <v>100</v>
      </c>
      <c r="E390" s="7"/>
      <c r="F390" s="9"/>
      <c r="G390" s="7"/>
      <c r="H390" s="7">
        <v>5143.31</v>
      </c>
      <c r="I390" s="7">
        <v>3487.49</v>
      </c>
      <c r="J390" s="26">
        <v>3646.48</v>
      </c>
      <c r="K390" s="26">
        <v>2260.06</v>
      </c>
      <c r="L390" s="26">
        <v>2065.71</v>
      </c>
      <c r="M390" s="26">
        <v>2231.05</v>
      </c>
      <c r="N390" s="26">
        <v>2326.52</v>
      </c>
      <c r="O390" s="26">
        <v>2456.11</v>
      </c>
      <c r="P390" s="26">
        <v>3009.8</v>
      </c>
      <c r="Q390" s="26">
        <v>2451.37</v>
      </c>
      <c r="R390" s="26">
        <v>3224.39</v>
      </c>
      <c r="S390" s="26">
        <v>3906.63</v>
      </c>
      <c r="T390" s="26">
        <v>4084.05</v>
      </c>
      <c r="U390" s="137">
        <v>3523.12</v>
      </c>
      <c r="V390" s="137">
        <v>2255.4</v>
      </c>
      <c r="W390" s="137">
        <v>2431.49</v>
      </c>
      <c r="X390" s="137">
        <v>2249.71</v>
      </c>
      <c r="Y390" s="26">
        <v>4100</v>
      </c>
      <c r="Z390" s="137">
        <f t="shared" si="69"/>
        <v>4100</v>
      </c>
      <c r="AA390" s="137">
        <v>2368.9</v>
      </c>
      <c r="AB390" s="64">
        <f>SUM(AA390/Z390)</f>
        <v>0.5777804878048781</v>
      </c>
      <c r="AC390" s="26">
        <v>5000</v>
      </c>
      <c r="AE390" s="26">
        <f t="shared" si="70"/>
        <v>5000</v>
      </c>
      <c r="AF390" s="218"/>
    </row>
    <row r="391" spans="1:32" ht="14.25">
      <c r="A391" s="21"/>
      <c r="B391" s="19"/>
      <c r="C391" s="19" t="s">
        <v>498</v>
      </c>
      <c r="D391" s="1" t="s">
        <v>852</v>
      </c>
      <c r="E391" s="7"/>
      <c r="F391" s="9"/>
      <c r="G391" s="7"/>
      <c r="H391" s="7"/>
      <c r="I391" s="7">
        <v>1324.21</v>
      </c>
      <c r="J391" s="26">
        <v>1000</v>
      </c>
      <c r="K391" s="26">
        <v>999.99</v>
      </c>
      <c r="L391" s="26">
        <v>510.58</v>
      </c>
      <c r="M391" s="26">
        <v>0</v>
      </c>
      <c r="N391" s="26">
        <v>166.76</v>
      </c>
      <c r="O391" s="26">
        <v>0</v>
      </c>
      <c r="P391" s="26">
        <v>100.61</v>
      </c>
      <c r="Q391" s="26">
        <v>12705.87</v>
      </c>
      <c r="R391" s="26">
        <v>4356.35</v>
      </c>
      <c r="S391" s="26">
        <v>4438.78</v>
      </c>
      <c r="T391" s="26">
        <v>4433.93</v>
      </c>
      <c r="U391" s="137">
        <v>4296.51</v>
      </c>
      <c r="V391" s="137">
        <v>4243.59</v>
      </c>
      <c r="W391" s="137">
        <v>4263.88</v>
      </c>
      <c r="X391" s="137">
        <v>4249.51</v>
      </c>
      <c r="Y391" s="26">
        <v>200</v>
      </c>
      <c r="Z391" s="137">
        <f t="shared" si="69"/>
        <v>200</v>
      </c>
      <c r="AA391" s="137">
        <v>3174.82</v>
      </c>
      <c r="AB391" s="64">
        <f>SUM(AA391/Z391)</f>
        <v>15.8741</v>
      </c>
      <c r="AC391" s="26">
        <v>200</v>
      </c>
      <c r="AE391" s="26">
        <f t="shared" si="70"/>
        <v>200</v>
      </c>
      <c r="AF391" s="218"/>
    </row>
    <row r="392" spans="1:32" ht="14.25">
      <c r="A392" s="21"/>
      <c r="B392" s="19"/>
      <c r="C392" s="19" t="s">
        <v>101</v>
      </c>
      <c r="D392" s="1" t="s">
        <v>710</v>
      </c>
      <c r="E392" s="7"/>
      <c r="F392" s="9">
        <v>33.9</v>
      </c>
      <c r="G392" s="7">
        <v>48</v>
      </c>
      <c r="H392" s="9">
        <v>0</v>
      </c>
      <c r="I392" s="9">
        <v>3.52</v>
      </c>
      <c r="J392" s="26">
        <v>9.28</v>
      </c>
      <c r="K392" s="26">
        <v>43.36</v>
      </c>
      <c r="L392" s="26">
        <v>59.48</v>
      </c>
      <c r="M392" s="26">
        <v>60.58</v>
      </c>
      <c r="N392" s="26">
        <v>60.58</v>
      </c>
      <c r="O392" s="26">
        <v>60.58</v>
      </c>
      <c r="P392" s="26">
        <v>60.58</v>
      </c>
      <c r="Q392" s="26">
        <v>48.82</v>
      </c>
      <c r="R392" s="26">
        <v>46.02</v>
      </c>
      <c r="S392" s="26">
        <v>60.18</v>
      </c>
      <c r="T392" s="26">
        <v>92.04</v>
      </c>
      <c r="U392" s="137">
        <v>79.65</v>
      </c>
      <c r="V392" s="137">
        <v>45.85</v>
      </c>
      <c r="W392" s="137">
        <v>40.42</v>
      </c>
      <c r="X392" s="137">
        <v>34.76</v>
      </c>
      <c r="Y392" s="26">
        <v>100</v>
      </c>
      <c r="Z392" s="137">
        <f t="shared" si="69"/>
        <v>100</v>
      </c>
      <c r="AA392" s="137">
        <v>28.31</v>
      </c>
      <c r="AB392" s="64">
        <f>SUM(AA392/Z392)</f>
        <v>0.28309999999999996</v>
      </c>
      <c r="AC392" s="26">
        <v>100</v>
      </c>
      <c r="AE392" s="26">
        <f t="shared" si="70"/>
        <v>100</v>
      </c>
      <c r="AF392" s="218"/>
    </row>
    <row r="393" spans="1:32" ht="14.25">
      <c r="A393" s="21"/>
      <c r="B393" s="19"/>
      <c r="C393" s="19" t="s">
        <v>1362</v>
      </c>
      <c r="D393" s="1" t="s">
        <v>1363</v>
      </c>
      <c r="E393" s="7">
        <v>0</v>
      </c>
      <c r="F393" s="9">
        <v>84135.93</v>
      </c>
      <c r="G393" s="7">
        <v>4934.05</v>
      </c>
      <c r="H393" s="7">
        <v>3047.19</v>
      </c>
      <c r="I393" s="7">
        <v>120</v>
      </c>
      <c r="J393" s="26">
        <v>331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>
        <v>0</v>
      </c>
      <c r="T393" s="26">
        <v>0</v>
      </c>
      <c r="U393" s="137">
        <v>0</v>
      </c>
      <c r="V393" s="137">
        <v>0</v>
      </c>
      <c r="W393" s="137">
        <v>0</v>
      </c>
      <c r="X393" s="137">
        <v>368.81</v>
      </c>
      <c r="Y393" s="26">
        <v>0</v>
      </c>
      <c r="Z393" s="137">
        <f t="shared" si="69"/>
        <v>0</v>
      </c>
      <c r="AA393" s="137">
        <v>5794.74</v>
      </c>
      <c r="AB393" s="64">
        <v>0</v>
      </c>
      <c r="AC393" s="26">
        <v>0</v>
      </c>
      <c r="AE393" s="26">
        <f t="shared" si="70"/>
        <v>0</v>
      </c>
      <c r="AF393" s="218"/>
    </row>
    <row r="394" spans="1:32" ht="15" thickBot="1">
      <c r="A394" s="31"/>
      <c r="B394" s="32"/>
      <c r="C394" s="32" t="s">
        <v>686</v>
      </c>
      <c r="D394" s="38" t="s">
        <v>688</v>
      </c>
      <c r="E394" s="34">
        <v>0</v>
      </c>
      <c r="F394" s="35">
        <v>112222.44</v>
      </c>
      <c r="G394" s="34">
        <v>0</v>
      </c>
      <c r="H394" s="34">
        <v>0</v>
      </c>
      <c r="I394" s="34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138">
        <v>0</v>
      </c>
      <c r="V394" s="138">
        <v>0</v>
      </c>
      <c r="W394" s="138">
        <v>0</v>
      </c>
      <c r="X394" s="138">
        <v>0</v>
      </c>
      <c r="Y394" s="36">
        <v>0</v>
      </c>
      <c r="Z394" s="138">
        <f t="shared" si="69"/>
        <v>0</v>
      </c>
      <c r="AA394" s="138">
        <v>0</v>
      </c>
      <c r="AB394" s="65">
        <v>0</v>
      </c>
      <c r="AC394" s="36">
        <v>0</v>
      </c>
      <c r="AD394" s="36"/>
      <c r="AE394" s="36">
        <f t="shared" si="70"/>
        <v>0</v>
      </c>
      <c r="AF394" s="218"/>
    </row>
    <row r="395" spans="1:32" ht="14.25">
      <c r="A395" s="21" t="s">
        <v>4</v>
      </c>
      <c r="B395" s="19">
        <v>5010</v>
      </c>
      <c r="C395" s="19"/>
      <c r="D395" s="1" t="s">
        <v>513</v>
      </c>
      <c r="E395" s="9">
        <f aca="true" t="shared" si="71" ref="E395:Y395">SUM(E374:E394)</f>
        <v>171288</v>
      </c>
      <c r="F395" s="9">
        <f t="shared" si="71"/>
        <v>395757.5</v>
      </c>
      <c r="G395" s="9">
        <f t="shared" si="71"/>
        <v>190333.79999999996</v>
      </c>
      <c r="H395" s="9">
        <f t="shared" si="71"/>
        <v>189574.89</v>
      </c>
      <c r="I395" s="9">
        <f t="shared" si="71"/>
        <v>89174.66000000002</v>
      </c>
      <c r="J395" s="9">
        <f t="shared" si="71"/>
        <v>145762.82</v>
      </c>
      <c r="K395" s="9">
        <f t="shared" si="71"/>
        <v>98236.84</v>
      </c>
      <c r="L395" s="9">
        <f t="shared" si="71"/>
        <v>88065.65000000001</v>
      </c>
      <c r="M395" s="9">
        <f t="shared" si="71"/>
        <v>68749.15000000001</v>
      </c>
      <c r="N395" s="9">
        <f t="shared" si="71"/>
        <v>64642.62</v>
      </c>
      <c r="O395" s="9">
        <f t="shared" si="71"/>
        <v>81877.88</v>
      </c>
      <c r="P395" s="9">
        <f>SUM(P374:P394)</f>
        <v>97377.77</v>
      </c>
      <c r="Q395" s="9">
        <f>SUM(Q374:Q394)</f>
        <v>97969.45999999999</v>
      </c>
      <c r="R395" s="9">
        <f>SUM(R374:R394)</f>
        <v>102422.94000000002</v>
      </c>
      <c r="S395" s="9">
        <v>129955.21</v>
      </c>
      <c r="T395" s="9">
        <f t="shared" si="71"/>
        <v>127011.34000000001</v>
      </c>
      <c r="U395" s="9">
        <f>SUM(U374:U394)</f>
        <v>113445.53</v>
      </c>
      <c r="V395" s="9">
        <f t="shared" si="71"/>
        <v>88139.09</v>
      </c>
      <c r="W395" s="9">
        <f t="shared" si="71"/>
        <v>83836.67000000001</v>
      </c>
      <c r="X395" s="9">
        <f t="shared" si="71"/>
        <v>88915.86</v>
      </c>
      <c r="Y395" s="9">
        <f t="shared" si="71"/>
        <v>107100</v>
      </c>
      <c r="Z395" s="9">
        <f>SUM(Z374:Z394)</f>
        <v>107100</v>
      </c>
      <c r="AA395" s="9">
        <f>SUM(AA374:AA394)</f>
        <v>83899.38</v>
      </c>
      <c r="AB395" s="64">
        <f>SUM(AA395/Z395)</f>
        <v>0.7833742296918768</v>
      </c>
      <c r="AC395" s="9">
        <f>SUM(AC374:AC394)</f>
        <v>119450</v>
      </c>
      <c r="AD395" s="9">
        <f>SUM(AD374:AD394)</f>
        <v>0</v>
      </c>
      <c r="AE395" s="26">
        <f>SUM(AC395+AD395)</f>
        <v>119450</v>
      </c>
      <c r="AF395" s="218"/>
    </row>
    <row r="396" spans="1:32" ht="14.25">
      <c r="A396" s="21"/>
      <c r="B396" s="19"/>
      <c r="C396" s="19"/>
      <c r="D396" s="1" t="s">
        <v>104</v>
      </c>
      <c r="E396" s="7"/>
      <c r="F396" s="9"/>
      <c r="G396" s="9"/>
      <c r="H396" s="9"/>
      <c r="I396" s="9"/>
      <c r="AF396" s="218"/>
    </row>
    <row r="397" spans="1:32" ht="14.25">
      <c r="A397" s="21" t="s">
        <v>4</v>
      </c>
      <c r="B397" s="19">
        <v>5020</v>
      </c>
      <c r="C397" s="22"/>
      <c r="D397" s="18" t="s">
        <v>225</v>
      </c>
      <c r="E397" s="23"/>
      <c r="F397" s="9"/>
      <c r="G397" s="9"/>
      <c r="H397" s="9"/>
      <c r="I397" s="9"/>
      <c r="AF397" s="218"/>
    </row>
    <row r="398" spans="1:32" ht="14.25">
      <c r="A398" s="21"/>
      <c r="B398" s="19"/>
      <c r="C398" s="19">
        <v>1100</v>
      </c>
      <c r="D398" s="1" t="s">
        <v>119</v>
      </c>
      <c r="E398" s="7">
        <v>568416</v>
      </c>
      <c r="F398" s="9">
        <v>536887.44</v>
      </c>
      <c r="G398" s="9">
        <v>536600.92</v>
      </c>
      <c r="H398" s="7">
        <v>523567.08</v>
      </c>
      <c r="I398" s="9">
        <v>539794.85</v>
      </c>
      <c r="J398" s="26">
        <v>636285.86</v>
      </c>
      <c r="K398" s="26">
        <v>675109.65</v>
      </c>
      <c r="L398" s="26">
        <v>800427.84</v>
      </c>
      <c r="M398" s="26">
        <v>744468.19</v>
      </c>
      <c r="N398" s="26">
        <v>643007.81</v>
      </c>
      <c r="O398" s="26">
        <v>712364.95</v>
      </c>
      <c r="P398" s="26">
        <v>617409.21</v>
      </c>
      <c r="Q398" s="26">
        <v>654618.89</v>
      </c>
      <c r="R398" s="26">
        <v>613458.96</v>
      </c>
      <c r="S398" s="26">
        <v>559151.39</v>
      </c>
      <c r="T398" s="26">
        <v>560504.35</v>
      </c>
      <c r="U398" s="137">
        <v>615578.08</v>
      </c>
      <c r="V398" s="137">
        <v>680017.95</v>
      </c>
      <c r="W398" s="137">
        <v>715809.57</v>
      </c>
      <c r="X398" s="137">
        <v>744463.17</v>
      </c>
      <c r="Y398" s="26">
        <v>835100</v>
      </c>
      <c r="Z398" s="137">
        <f aca="true" t="shared" si="72" ref="Z398:Z428">Y398</f>
        <v>835100</v>
      </c>
      <c r="AA398" s="137">
        <v>598349.47</v>
      </c>
      <c r="AB398" s="64">
        <f>SUM(AA398/Z398)</f>
        <v>0.7165003831876422</v>
      </c>
      <c r="AC398" s="26">
        <v>959400</v>
      </c>
      <c r="AE398" s="26">
        <f>SUM(AC398:AD398)</f>
        <v>959400</v>
      </c>
      <c r="AF398" s="218"/>
    </row>
    <row r="399" spans="1:32" ht="14.25">
      <c r="A399" s="21"/>
      <c r="B399" s="19"/>
      <c r="C399" s="19">
        <v>1200</v>
      </c>
      <c r="D399" s="1" t="s">
        <v>219</v>
      </c>
      <c r="E399" s="7">
        <v>0</v>
      </c>
      <c r="F399" s="9">
        <v>750</v>
      </c>
      <c r="G399" s="9"/>
      <c r="H399" s="7"/>
      <c r="I399" s="7"/>
      <c r="J399" s="26">
        <v>0</v>
      </c>
      <c r="K399" s="26">
        <v>7604.8</v>
      </c>
      <c r="L399" s="26">
        <v>15373.06</v>
      </c>
      <c r="M399" s="26">
        <v>12367.55</v>
      </c>
      <c r="N399" s="26">
        <v>65027.08</v>
      </c>
      <c r="O399" s="26">
        <v>79249.88</v>
      </c>
      <c r="P399" s="26">
        <v>63346.96</v>
      </c>
      <c r="Q399" s="26">
        <v>61882.43</v>
      </c>
      <c r="R399" s="26">
        <v>85241.76</v>
      </c>
      <c r="S399" s="26">
        <v>93326.62</v>
      </c>
      <c r="T399" s="26">
        <v>80877.83</v>
      </c>
      <c r="U399" s="137">
        <v>57526.76</v>
      </c>
      <c r="V399" s="137">
        <v>35085.45</v>
      </c>
      <c r="W399" s="137">
        <v>34399.02</v>
      </c>
      <c r="X399" s="137">
        <v>34896</v>
      </c>
      <c r="Y399" s="26">
        <v>40000</v>
      </c>
      <c r="Z399" s="137">
        <f t="shared" si="72"/>
        <v>40000</v>
      </c>
      <c r="AA399" s="137">
        <v>0</v>
      </c>
      <c r="AB399" s="64">
        <f aca="true" t="shared" si="73" ref="AB399:AB427">SUM(AA399/Z399)</f>
        <v>0</v>
      </c>
      <c r="AC399" s="26">
        <v>40000</v>
      </c>
      <c r="AD399" s="26">
        <v>-5000</v>
      </c>
      <c r="AE399" s="26">
        <f>SUM(AC399:AD399)</f>
        <v>35000</v>
      </c>
      <c r="AF399" s="218"/>
    </row>
    <row r="400" spans="1:32" ht="14.25">
      <c r="A400" s="21"/>
      <c r="B400" s="19"/>
      <c r="C400" s="19">
        <v>1400</v>
      </c>
      <c r="D400" s="1" t="s">
        <v>106</v>
      </c>
      <c r="E400" s="7">
        <v>8484</v>
      </c>
      <c r="F400" s="9">
        <v>39610.68</v>
      </c>
      <c r="G400" s="9">
        <v>34534.9</v>
      </c>
      <c r="H400" s="7">
        <v>27260.33</v>
      </c>
      <c r="I400" s="7">
        <v>35335.73</v>
      </c>
      <c r="J400" s="26">
        <v>46392.2</v>
      </c>
      <c r="K400" s="26">
        <v>44276.95</v>
      </c>
      <c r="L400" s="26">
        <v>40087.49</v>
      </c>
      <c r="M400" s="26">
        <v>39940.88</v>
      </c>
      <c r="N400" s="26">
        <v>38961.62</v>
      </c>
      <c r="O400" s="26">
        <v>32490.38</v>
      </c>
      <c r="P400" s="26">
        <v>56439.19</v>
      </c>
      <c r="Q400" s="26">
        <v>62307.57</v>
      </c>
      <c r="R400" s="26">
        <v>19621.79</v>
      </c>
      <c r="S400" s="26">
        <v>40948.63</v>
      </c>
      <c r="T400" s="26">
        <v>45485.94</v>
      </c>
      <c r="U400" s="137">
        <v>52574.57</v>
      </c>
      <c r="V400" s="137">
        <v>37003.41</v>
      </c>
      <c r="W400" s="137">
        <v>53705.41</v>
      </c>
      <c r="X400" s="137">
        <v>37183.77</v>
      </c>
      <c r="Y400" s="26">
        <v>48000</v>
      </c>
      <c r="Z400" s="137">
        <f t="shared" si="72"/>
        <v>48000</v>
      </c>
      <c r="AA400" s="137">
        <v>22364.04</v>
      </c>
      <c r="AB400" s="64">
        <f t="shared" si="73"/>
        <v>0.46591750000000004</v>
      </c>
      <c r="AC400" s="26">
        <v>48000</v>
      </c>
      <c r="AE400" s="26">
        <f aca="true" t="shared" si="74" ref="AE400:AE428">SUM(AC400:AD400)</f>
        <v>48000</v>
      </c>
      <c r="AF400" s="218"/>
    </row>
    <row r="401" spans="1:32" ht="14.25">
      <c r="A401" s="21"/>
      <c r="B401" s="19"/>
      <c r="C401" s="19" t="s">
        <v>623</v>
      </c>
      <c r="D401" s="1" t="s">
        <v>675</v>
      </c>
      <c r="E401" s="7"/>
      <c r="F401" s="9"/>
      <c r="G401" s="9"/>
      <c r="H401" s="7"/>
      <c r="I401" s="7">
        <v>29631.26</v>
      </c>
      <c r="J401" s="26">
        <v>141870.66</v>
      </c>
      <c r="K401" s="26">
        <v>303133.43</v>
      </c>
      <c r="L401" s="26">
        <v>0</v>
      </c>
      <c r="M401" s="26">
        <v>23730.8</v>
      </c>
      <c r="N401" s="26">
        <v>7535.48</v>
      </c>
      <c r="O401" s="26">
        <v>161391.96</v>
      </c>
      <c r="P401" s="26">
        <v>12533.64</v>
      </c>
      <c r="Q401" s="26">
        <v>1454.38</v>
      </c>
      <c r="R401" s="26">
        <v>1528.71</v>
      </c>
      <c r="S401" s="26">
        <v>53.99</v>
      </c>
      <c r="T401" s="26">
        <v>2941</v>
      </c>
      <c r="U401" s="137">
        <v>0</v>
      </c>
      <c r="V401" s="137">
        <v>0</v>
      </c>
      <c r="W401" s="137">
        <v>20660.48</v>
      </c>
      <c r="X401" s="137">
        <v>62280.48</v>
      </c>
      <c r="Y401" s="26">
        <v>90000</v>
      </c>
      <c r="Z401" s="137">
        <f t="shared" si="72"/>
        <v>90000</v>
      </c>
      <c r="AA401" s="137">
        <v>128131.13</v>
      </c>
      <c r="AB401" s="64">
        <f t="shared" si="73"/>
        <v>1.4236792222222223</v>
      </c>
      <c r="AC401" s="26">
        <v>105000</v>
      </c>
      <c r="AE401" s="26">
        <f t="shared" si="74"/>
        <v>105000</v>
      </c>
      <c r="AF401" s="218"/>
    </row>
    <row r="402" spans="1:32" ht="14.25">
      <c r="A402" s="21"/>
      <c r="B402" s="19"/>
      <c r="C402" s="19" t="s">
        <v>1238</v>
      </c>
      <c r="D402" s="1" t="s">
        <v>1239</v>
      </c>
      <c r="E402" s="7"/>
      <c r="F402" s="9"/>
      <c r="G402" s="9"/>
      <c r="H402" s="7"/>
      <c r="I402" s="7"/>
      <c r="T402" s="26">
        <v>836.25</v>
      </c>
      <c r="U402" s="137">
        <v>2159.95</v>
      </c>
      <c r="V402" s="137">
        <v>1827.65</v>
      </c>
      <c r="W402" s="137">
        <v>1993.8</v>
      </c>
      <c r="X402" s="137">
        <v>1163.05</v>
      </c>
      <c r="Y402" s="26">
        <v>1800</v>
      </c>
      <c r="Z402" s="137">
        <f t="shared" si="72"/>
        <v>1800</v>
      </c>
      <c r="AA402" s="137">
        <v>0</v>
      </c>
      <c r="AB402" s="64">
        <f t="shared" si="73"/>
        <v>0</v>
      </c>
      <c r="AC402" s="26">
        <v>1500</v>
      </c>
      <c r="AE402" s="26">
        <f t="shared" si="74"/>
        <v>1500</v>
      </c>
      <c r="AF402" s="218"/>
    </row>
    <row r="403" spans="1:32" ht="14.25">
      <c r="A403" s="21"/>
      <c r="B403" s="19"/>
      <c r="C403" s="19">
        <v>2430</v>
      </c>
      <c r="D403" s="1" t="s">
        <v>227</v>
      </c>
      <c r="E403" s="7">
        <v>3334</v>
      </c>
      <c r="F403" s="9">
        <v>3385.05</v>
      </c>
      <c r="G403" s="7">
        <v>2875.26</v>
      </c>
      <c r="H403" s="7">
        <v>4078.79</v>
      </c>
      <c r="I403" s="7">
        <v>3987.12</v>
      </c>
      <c r="J403" s="26">
        <v>4986.53</v>
      </c>
      <c r="K403" s="26">
        <v>6450</v>
      </c>
      <c r="L403" s="26">
        <v>6287.24</v>
      </c>
      <c r="M403" s="26">
        <v>6915.72</v>
      </c>
      <c r="N403" s="26">
        <v>4788.32</v>
      </c>
      <c r="O403" s="26">
        <v>8568.93</v>
      </c>
      <c r="P403" s="26">
        <v>6751.3</v>
      </c>
      <c r="Q403" s="26">
        <v>6735.64</v>
      </c>
      <c r="R403" s="26">
        <v>4900</v>
      </c>
      <c r="S403" s="26">
        <v>6011.79</v>
      </c>
      <c r="T403" s="26">
        <v>6869.88</v>
      </c>
      <c r="U403" s="137">
        <v>7557.71</v>
      </c>
      <c r="V403" s="137">
        <v>6371.38</v>
      </c>
      <c r="W403" s="137">
        <v>6402.23</v>
      </c>
      <c r="X403" s="137">
        <v>7890.16</v>
      </c>
      <c r="Y403" s="26">
        <v>8000</v>
      </c>
      <c r="Z403" s="137">
        <f t="shared" si="72"/>
        <v>8000</v>
      </c>
      <c r="AA403" s="137">
        <v>13349.04</v>
      </c>
      <c r="AB403" s="64">
        <f t="shared" si="73"/>
        <v>1.66863</v>
      </c>
      <c r="AC403" s="26">
        <v>9000</v>
      </c>
      <c r="AE403" s="26">
        <f t="shared" si="74"/>
        <v>9000</v>
      </c>
      <c r="AF403" s="218"/>
    </row>
    <row r="404" spans="1:32" ht="14.25">
      <c r="A404" s="21"/>
      <c r="B404" s="19"/>
      <c r="C404" s="19">
        <v>2600</v>
      </c>
      <c r="D404" s="1" t="s">
        <v>228</v>
      </c>
      <c r="E404" s="7">
        <v>104964</v>
      </c>
      <c r="F404" s="9">
        <v>11516</v>
      </c>
      <c r="G404" s="7">
        <v>7668</v>
      </c>
      <c r="H404" s="7">
        <v>7477</v>
      </c>
      <c r="I404" s="7">
        <v>12407.64</v>
      </c>
      <c r="J404" s="26">
        <v>8308.4</v>
      </c>
      <c r="K404" s="26">
        <v>14917.09</v>
      </c>
      <c r="L404" s="26">
        <v>12966.24</v>
      </c>
      <c r="M404" s="26">
        <v>12895</v>
      </c>
      <c r="N404" s="26">
        <v>11250</v>
      </c>
      <c r="O404" s="26">
        <v>11228</v>
      </c>
      <c r="P404" s="26">
        <v>7526.92</v>
      </c>
      <c r="Q404" s="26">
        <v>9325</v>
      </c>
      <c r="R404" s="26">
        <v>11925</v>
      </c>
      <c r="S404" s="26">
        <v>9033.8</v>
      </c>
      <c r="T404" s="26">
        <v>9660.65</v>
      </c>
      <c r="U404" s="137">
        <v>20881.6</v>
      </c>
      <c r="V404" s="137">
        <v>4705.95</v>
      </c>
      <c r="W404" s="137">
        <v>7075</v>
      </c>
      <c r="X404" s="137">
        <v>9600.75</v>
      </c>
      <c r="Y404" s="26">
        <v>12000</v>
      </c>
      <c r="Z404" s="137">
        <f t="shared" si="72"/>
        <v>12000</v>
      </c>
      <c r="AA404" s="137">
        <v>33468</v>
      </c>
      <c r="AB404" s="64">
        <f t="shared" si="73"/>
        <v>2.789</v>
      </c>
      <c r="AC404" s="26">
        <v>15000</v>
      </c>
      <c r="AD404" s="26">
        <v>-1000</v>
      </c>
      <c r="AE404" s="26">
        <f t="shared" si="74"/>
        <v>14000</v>
      </c>
      <c r="AF404" s="218"/>
    </row>
    <row r="405" spans="1:32" ht="14.25">
      <c r="A405" s="21"/>
      <c r="B405" s="19"/>
      <c r="C405" s="19">
        <v>2620</v>
      </c>
      <c r="D405" s="1" t="s">
        <v>1366</v>
      </c>
      <c r="E405" s="7">
        <v>0</v>
      </c>
      <c r="F405" s="9">
        <v>62756.25</v>
      </c>
      <c r="G405" s="7">
        <v>7883.2</v>
      </c>
      <c r="H405" s="7">
        <v>7153.54</v>
      </c>
      <c r="I405" s="7">
        <v>19980.39</v>
      </c>
      <c r="J405" s="26">
        <v>15766.37</v>
      </c>
      <c r="K405" s="26">
        <v>29073.19</v>
      </c>
      <c r="L405" s="26">
        <v>16088.54</v>
      </c>
      <c r="M405" s="26">
        <v>11930.22</v>
      </c>
      <c r="N405" s="26">
        <v>10384.73</v>
      </c>
      <c r="O405" s="26">
        <v>17320.48</v>
      </c>
      <c r="P405" s="26">
        <v>26376.74</v>
      </c>
      <c r="Q405" s="26">
        <v>33495.7</v>
      </c>
      <c r="R405" s="26">
        <v>19301.53</v>
      </c>
      <c r="S405" s="26">
        <v>31192.98</v>
      </c>
      <c r="T405" s="26">
        <v>26415.42</v>
      </c>
      <c r="U405" s="137">
        <v>40163.91</v>
      </c>
      <c r="V405" s="137">
        <v>21264.5</v>
      </c>
      <c r="W405" s="137">
        <v>21252.14</v>
      </c>
      <c r="X405" s="137">
        <v>81081.52</v>
      </c>
      <c r="Y405" s="26">
        <v>40000</v>
      </c>
      <c r="Z405" s="137">
        <f t="shared" si="72"/>
        <v>40000</v>
      </c>
      <c r="AA405" s="137">
        <v>15682.31</v>
      </c>
      <c r="AB405" s="64">
        <f t="shared" si="73"/>
        <v>0.39205775</v>
      </c>
      <c r="AC405" s="26">
        <v>75000</v>
      </c>
      <c r="AD405" s="26">
        <v>-15000</v>
      </c>
      <c r="AE405" s="26">
        <f t="shared" si="74"/>
        <v>60000</v>
      </c>
      <c r="AF405" s="218"/>
    </row>
    <row r="406" spans="1:32" ht="14.25">
      <c r="A406" s="21"/>
      <c r="B406" s="19"/>
      <c r="C406" s="19">
        <v>2640</v>
      </c>
      <c r="D406" s="1" t="s">
        <v>229</v>
      </c>
      <c r="E406" s="7">
        <v>0</v>
      </c>
      <c r="F406" s="9">
        <v>1380</v>
      </c>
      <c r="G406" s="7">
        <v>0</v>
      </c>
      <c r="H406" s="7">
        <v>0</v>
      </c>
      <c r="I406" s="7">
        <v>1470.87</v>
      </c>
      <c r="J406" s="26">
        <v>833.09</v>
      </c>
      <c r="K406" s="26">
        <v>1401.17</v>
      </c>
      <c r="L406" s="26">
        <v>1493.38</v>
      </c>
      <c r="M406" s="26">
        <v>500.52</v>
      </c>
      <c r="N406" s="26">
        <v>0</v>
      </c>
      <c r="O406" s="26">
        <v>1587.2</v>
      </c>
      <c r="P406" s="26">
        <v>0</v>
      </c>
      <c r="Q406" s="26">
        <v>0</v>
      </c>
      <c r="R406" s="26">
        <v>0</v>
      </c>
      <c r="S406" s="26">
        <v>72.4</v>
      </c>
      <c r="T406" s="26">
        <v>0</v>
      </c>
      <c r="U406" s="137">
        <v>0</v>
      </c>
      <c r="V406" s="137">
        <v>0</v>
      </c>
      <c r="W406" s="137">
        <v>0</v>
      </c>
      <c r="X406" s="137">
        <v>0</v>
      </c>
      <c r="Y406" s="26">
        <v>1500</v>
      </c>
      <c r="Z406" s="137">
        <f t="shared" si="72"/>
        <v>1500</v>
      </c>
      <c r="AA406" s="137">
        <v>0</v>
      </c>
      <c r="AB406" s="64">
        <f t="shared" si="73"/>
        <v>0</v>
      </c>
      <c r="AC406" s="26">
        <v>1500</v>
      </c>
      <c r="AE406" s="26">
        <f t="shared" si="74"/>
        <v>1500</v>
      </c>
      <c r="AF406" s="218"/>
    </row>
    <row r="407" spans="1:32" ht="14.25">
      <c r="A407" s="21"/>
      <c r="B407" s="19"/>
      <c r="C407" s="19" t="s">
        <v>1126</v>
      </c>
      <c r="D407" s="1" t="s">
        <v>1127</v>
      </c>
      <c r="E407" s="7"/>
      <c r="F407" s="9"/>
      <c r="G407" s="7"/>
      <c r="H407" s="7"/>
      <c r="I407" s="7"/>
      <c r="O407" s="26">
        <v>0</v>
      </c>
      <c r="P407" s="26">
        <v>0</v>
      </c>
      <c r="Q407" s="26">
        <v>0</v>
      </c>
      <c r="R407" s="26">
        <v>0</v>
      </c>
      <c r="S407" s="26">
        <v>0</v>
      </c>
      <c r="T407" s="26">
        <v>0</v>
      </c>
      <c r="U407" s="137">
        <v>0</v>
      </c>
      <c r="V407" s="137">
        <v>0</v>
      </c>
      <c r="W407" s="137">
        <v>327.18</v>
      </c>
      <c r="X407" s="137">
        <v>8595</v>
      </c>
      <c r="Y407" s="26">
        <v>20000</v>
      </c>
      <c r="Z407" s="137">
        <f t="shared" si="72"/>
        <v>20000</v>
      </c>
      <c r="AA407" s="137">
        <v>4515.25</v>
      </c>
      <c r="AB407" s="64">
        <v>0</v>
      </c>
      <c r="AC407" s="26">
        <v>25000</v>
      </c>
      <c r="AD407" s="26">
        <v>-3000</v>
      </c>
      <c r="AE407" s="26">
        <f t="shared" si="74"/>
        <v>22000</v>
      </c>
      <c r="AF407" s="218"/>
    </row>
    <row r="408" spans="1:32" ht="14.25">
      <c r="A408" s="21"/>
      <c r="B408" s="19"/>
      <c r="C408" s="19">
        <v>4070</v>
      </c>
      <c r="D408" s="1" t="s">
        <v>158</v>
      </c>
      <c r="E408" s="7">
        <v>8393</v>
      </c>
      <c r="F408" s="9">
        <v>9397.74</v>
      </c>
      <c r="G408" s="7">
        <v>9574.67</v>
      </c>
      <c r="H408" s="7">
        <v>9810.58</v>
      </c>
      <c r="I408" s="7">
        <v>21936.25</v>
      </c>
      <c r="J408" s="26">
        <v>12658.76</v>
      </c>
      <c r="K408" s="26">
        <v>10979.87</v>
      </c>
      <c r="L408" s="26">
        <v>18239.47</v>
      </c>
      <c r="M408" s="26">
        <v>13112.46</v>
      </c>
      <c r="N408" s="26">
        <v>19094.73</v>
      </c>
      <c r="O408" s="26">
        <v>39961.14</v>
      </c>
      <c r="P408" s="26">
        <v>18732.26</v>
      </c>
      <c r="Q408" s="26">
        <v>30223.61</v>
      </c>
      <c r="R408" s="26">
        <v>19868.32</v>
      </c>
      <c r="S408" s="26">
        <v>17000.15</v>
      </c>
      <c r="T408" s="26">
        <v>22868.57</v>
      </c>
      <c r="U408" s="137">
        <v>14941.85</v>
      </c>
      <c r="V408" s="137">
        <v>22238.4</v>
      </c>
      <c r="W408" s="137">
        <v>22234.85</v>
      </c>
      <c r="X408" s="137">
        <v>23560.54</v>
      </c>
      <c r="Y408" s="26">
        <v>10000</v>
      </c>
      <c r="Z408" s="137">
        <f t="shared" si="72"/>
        <v>10000</v>
      </c>
      <c r="AA408" s="137">
        <v>12109.83</v>
      </c>
      <c r="AB408" s="64">
        <f>SUM(AA408/Z408)</f>
        <v>1.210983</v>
      </c>
      <c r="AC408" s="26">
        <v>10000</v>
      </c>
      <c r="AE408" s="26">
        <f t="shared" si="74"/>
        <v>10000</v>
      </c>
      <c r="AF408" s="218"/>
    </row>
    <row r="409" spans="1:32" ht="14.25">
      <c r="A409" s="21"/>
      <c r="B409" s="19"/>
      <c r="C409" s="19">
        <v>4090</v>
      </c>
      <c r="D409" s="1" t="s">
        <v>230</v>
      </c>
      <c r="E409" s="7">
        <v>1143</v>
      </c>
      <c r="F409" s="9"/>
      <c r="G409" s="7"/>
      <c r="H409" s="7">
        <v>58546.57</v>
      </c>
      <c r="I409" s="7">
        <v>46457.58</v>
      </c>
      <c r="J409" s="26">
        <v>98293.9</v>
      </c>
      <c r="K409" s="26">
        <v>61723.2</v>
      </c>
      <c r="L409" s="26">
        <v>15092.47</v>
      </c>
      <c r="M409" s="26">
        <v>0</v>
      </c>
      <c r="N409" s="26">
        <v>0</v>
      </c>
      <c r="O409" s="26">
        <v>2820.74</v>
      </c>
      <c r="P409" s="26">
        <v>412.59</v>
      </c>
      <c r="Q409" s="26">
        <v>726.68</v>
      </c>
      <c r="R409" s="26">
        <v>74660.25</v>
      </c>
      <c r="S409" s="26">
        <v>16729.5</v>
      </c>
      <c r="T409" s="26">
        <v>14572.25</v>
      </c>
      <c r="U409" s="137">
        <v>28765.45</v>
      </c>
      <c r="V409" s="137">
        <v>56328.66</v>
      </c>
      <c r="W409" s="137">
        <v>9209.59</v>
      </c>
      <c r="X409" s="137">
        <v>41169.81</v>
      </c>
      <c r="Y409" s="26">
        <v>38000</v>
      </c>
      <c r="Z409" s="137">
        <f t="shared" si="72"/>
        <v>38000</v>
      </c>
      <c r="AA409" s="137">
        <v>45311.01</v>
      </c>
      <c r="AB409" s="64">
        <f t="shared" si="73"/>
        <v>1.192395</v>
      </c>
      <c r="AC409" s="26">
        <v>40000</v>
      </c>
      <c r="AE409" s="26">
        <f t="shared" si="74"/>
        <v>40000</v>
      </c>
      <c r="AF409" s="218"/>
    </row>
    <row r="410" spans="1:32" ht="14.25">
      <c r="A410" s="21"/>
      <c r="B410" s="19"/>
      <c r="C410" s="19">
        <v>4130</v>
      </c>
      <c r="D410" s="1" t="s">
        <v>231</v>
      </c>
      <c r="E410" s="7">
        <v>0</v>
      </c>
      <c r="F410" s="9">
        <v>950</v>
      </c>
      <c r="G410" s="7">
        <v>217.58</v>
      </c>
      <c r="H410" s="7">
        <v>483.04</v>
      </c>
      <c r="I410" s="7">
        <v>434.79</v>
      </c>
      <c r="J410" s="26">
        <v>994.72</v>
      </c>
      <c r="K410" s="26">
        <v>549.06</v>
      </c>
      <c r="L410" s="26">
        <v>1012.21</v>
      </c>
      <c r="M410" s="26">
        <v>1154.04</v>
      </c>
      <c r="N410" s="26">
        <v>929.13</v>
      </c>
      <c r="O410" s="26">
        <v>1807</v>
      </c>
      <c r="P410" s="26">
        <v>825</v>
      </c>
      <c r="Q410" s="26">
        <v>1126.25</v>
      </c>
      <c r="R410" s="26">
        <v>0</v>
      </c>
      <c r="S410" s="26">
        <v>64.9</v>
      </c>
      <c r="T410" s="26">
        <v>99.49</v>
      </c>
      <c r="U410" s="137">
        <v>0</v>
      </c>
      <c r="V410" s="137">
        <v>0</v>
      </c>
      <c r="W410" s="137">
        <v>0</v>
      </c>
      <c r="X410" s="137">
        <v>0</v>
      </c>
      <c r="Y410" s="26">
        <v>5000</v>
      </c>
      <c r="Z410" s="137">
        <f t="shared" si="72"/>
        <v>5000</v>
      </c>
      <c r="AA410" s="137">
        <v>0</v>
      </c>
      <c r="AB410" s="64">
        <f t="shared" si="73"/>
        <v>0</v>
      </c>
      <c r="AC410" s="26">
        <v>5000</v>
      </c>
      <c r="AE410" s="26">
        <f t="shared" si="74"/>
        <v>5000</v>
      </c>
      <c r="AF410" s="218"/>
    </row>
    <row r="411" spans="1:32" ht="14.25">
      <c r="A411" s="21"/>
      <c r="B411" s="19"/>
      <c r="C411" s="19" t="s">
        <v>111</v>
      </c>
      <c r="D411" s="1" t="s">
        <v>506</v>
      </c>
      <c r="E411" s="7"/>
      <c r="F411" s="9"/>
      <c r="G411" s="7">
        <v>105</v>
      </c>
      <c r="H411" s="7"/>
      <c r="I411" s="7"/>
      <c r="J411" s="2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227.35</v>
      </c>
      <c r="S411" s="26">
        <v>0</v>
      </c>
      <c r="T411" s="26">
        <v>0</v>
      </c>
      <c r="U411" s="137">
        <v>0</v>
      </c>
      <c r="V411" s="137">
        <v>0</v>
      </c>
      <c r="W411" s="137">
        <v>0</v>
      </c>
      <c r="X411" s="137">
        <v>0</v>
      </c>
      <c r="Y411" s="26">
        <v>100</v>
      </c>
      <c r="Z411" s="137">
        <f t="shared" si="72"/>
        <v>100</v>
      </c>
      <c r="AA411" s="137">
        <v>6817</v>
      </c>
      <c r="AB411" s="64">
        <v>0</v>
      </c>
      <c r="AC411" s="26">
        <v>3000</v>
      </c>
      <c r="AD411" s="26">
        <v>-500</v>
      </c>
      <c r="AE411" s="26">
        <f t="shared" si="74"/>
        <v>2500</v>
      </c>
      <c r="AF411" s="218"/>
    </row>
    <row r="412" spans="1:32" ht="14.25">
      <c r="A412" s="21"/>
      <c r="B412" s="19"/>
      <c r="C412" s="19" t="s">
        <v>215</v>
      </c>
      <c r="D412" s="1" t="s">
        <v>500</v>
      </c>
      <c r="E412" s="7"/>
      <c r="F412" s="9"/>
      <c r="G412" s="7"/>
      <c r="H412" s="7">
        <v>1133.7</v>
      </c>
      <c r="I412" s="7"/>
      <c r="J412" s="26">
        <v>0</v>
      </c>
      <c r="K412" s="26">
        <v>0</v>
      </c>
      <c r="L412" s="26">
        <v>0</v>
      </c>
      <c r="M412" s="26">
        <v>0</v>
      </c>
      <c r="N412" s="26">
        <v>6100</v>
      </c>
      <c r="O412" s="26">
        <v>15640</v>
      </c>
      <c r="P412" s="26">
        <v>20640</v>
      </c>
      <c r="Q412" s="26">
        <v>20640</v>
      </c>
      <c r="R412" s="26">
        <v>21470</v>
      </c>
      <c r="S412" s="26">
        <v>24000</v>
      </c>
      <c r="T412" s="26">
        <v>26000</v>
      </c>
      <c r="U412" s="137">
        <v>24000</v>
      </c>
      <c r="V412" s="137">
        <v>6000</v>
      </c>
      <c r="W412" s="137">
        <v>0</v>
      </c>
      <c r="X412" s="137">
        <v>0</v>
      </c>
      <c r="Y412" s="26">
        <v>0</v>
      </c>
      <c r="Z412" s="137">
        <f t="shared" si="72"/>
        <v>0</v>
      </c>
      <c r="AA412" s="137">
        <v>0</v>
      </c>
      <c r="AB412" s="64">
        <v>0</v>
      </c>
      <c r="AC412" s="26">
        <v>0</v>
      </c>
      <c r="AE412" s="26">
        <f t="shared" si="74"/>
        <v>0</v>
      </c>
      <c r="AF412" s="218"/>
    </row>
    <row r="413" spans="1:32" ht="14.25">
      <c r="A413" s="21"/>
      <c r="B413" s="19"/>
      <c r="C413" s="19">
        <v>4210</v>
      </c>
      <c r="D413" s="1" t="s">
        <v>206</v>
      </c>
      <c r="E413" s="7">
        <v>167</v>
      </c>
      <c r="F413" s="9">
        <v>3041.4</v>
      </c>
      <c r="G413" s="7">
        <v>906.66</v>
      </c>
      <c r="H413" s="9">
        <v>2326.53</v>
      </c>
      <c r="I413" s="9">
        <v>2743.5</v>
      </c>
      <c r="J413" s="26">
        <v>2182.12</v>
      </c>
      <c r="K413" s="26">
        <v>1949.36</v>
      </c>
      <c r="L413" s="26">
        <v>1368.78</v>
      </c>
      <c r="M413" s="26">
        <v>331.24</v>
      </c>
      <c r="N413" s="26">
        <v>3050.32</v>
      </c>
      <c r="O413" s="26">
        <v>1958.82</v>
      </c>
      <c r="P413" s="26">
        <v>2337.42</v>
      </c>
      <c r="Q413" s="26">
        <v>2066.94</v>
      </c>
      <c r="R413" s="26">
        <v>993.16</v>
      </c>
      <c r="S413" s="26">
        <v>30686.99</v>
      </c>
      <c r="T413" s="26">
        <v>429.96</v>
      </c>
      <c r="U413" s="137">
        <v>4886.84</v>
      </c>
      <c r="V413" s="137">
        <v>6852.37</v>
      </c>
      <c r="W413" s="137">
        <v>739.74</v>
      </c>
      <c r="X413" s="137">
        <v>513.8</v>
      </c>
      <c r="Y413" s="26">
        <v>5000</v>
      </c>
      <c r="Z413" s="137">
        <f t="shared" si="72"/>
        <v>5000</v>
      </c>
      <c r="AA413" s="137">
        <v>1532.34</v>
      </c>
      <c r="AB413" s="64">
        <f t="shared" si="73"/>
        <v>0.30646799999999996</v>
      </c>
      <c r="AC413" s="26">
        <v>4000</v>
      </c>
      <c r="AE413" s="26">
        <f t="shared" si="74"/>
        <v>4000</v>
      </c>
      <c r="AF413" s="218"/>
    </row>
    <row r="414" spans="1:32" ht="14.25">
      <c r="A414" s="21"/>
      <c r="B414" s="19"/>
      <c r="C414" s="19" t="s">
        <v>150</v>
      </c>
      <c r="D414" s="1" t="s">
        <v>861</v>
      </c>
      <c r="E414" s="7"/>
      <c r="F414" s="9"/>
      <c r="G414" s="7"/>
      <c r="H414" s="9"/>
      <c r="I414" s="9"/>
      <c r="J414" s="26">
        <v>26.94</v>
      </c>
      <c r="K414" s="26">
        <v>215.75</v>
      </c>
      <c r="L414" s="26">
        <v>0</v>
      </c>
      <c r="M414" s="26">
        <v>0</v>
      </c>
      <c r="N414" s="26">
        <v>0</v>
      </c>
      <c r="O414" s="26">
        <v>-149.28</v>
      </c>
      <c r="P414" s="26">
        <v>546.39</v>
      </c>
      <c r="Q414" s="26">
        <v>656.2</v>
      </c>
      <c r="R414" s="26">
        <v>337.91</v>
      </c>
      <c r="S414" s="26">
        <v>905.39</v>
      </c>
      <c r="T414" s="26">
        <v>818.52</v>
      </c>
      <c r="U414" s="137">
        <v>2778.13</v>
      </c>
      <c r="V414" s="137">
        <v>998.99</v>
      </c>
      <c r="W414" s="137">
        <v>2247.41</v>
      </c>
      <c r="X414" s="137">
        <v>4343.94</v>
      </c>
      <c r="Y414" s="26">
        <v>20000</v>
      </c>
      <c r="Z414" s="137">
        <f t="shared" si="72"/>
        <v>20000</v>
      </c>
      <c r="AA414" s="137">
        <v>318.82</v>
      </c>
      <c r="AB414" s="64">
        <f t="shared" si="73"/>
        <v>0.015941</v>
      </c>
      <c r="AC414" s="26">
        <v>10000</v>
      </c>
      <c r="AE414" s="26">
        <f t="shared" si="74"/>
        <v>10000</v>
      </c>
      <c r="AF414" s="218"/>
    </row>
    <row r="415" spans="1:32" ht="14.25">
      <c r="A415" s="21"/>
      <c r="B415" s="19"/>
      <c r="C415" s="19" t="s">
        <v>987</v>
      </c>
      <c r="D415" s="1" t="s">
        <v>1352</v>
      </c>
      <c r="E415" s="7"/>
      <c r="F415" s="9"/>
      <c r="G415" s="7"/>
      <c r="H415" s="9"/>
      <c r="I415" s="9"/>
      <c r="V415" s="137">
        <v>0</v>
      </c>
      <c r="W415" s="137">
        <v>0</v>
      </c>
      <c r="X415" s="137">
        <v>0</v>
      </c>
      <c r="Y415" s="26">
        <v>100000</v>
      </c>
      <c r="Z415" s="137">
        <f t="shared" si="72"/>
        <v>100000</v>
      </c>
      <c r="AA415" s="137">
        <v>0</v>
      </c>
      <c r="AB415" s="64">
        <v>0</v>
      </c>
      <c r="AC415" s="26">
        <v>5000</v>
      </c>
      <c r="AE415" s="26">
        <f>SUM(AC415:AD415)</f>
        <v>5000</v>
      </c>
      <c r="AF415" s="218"/>
    </row>
    <row r="416" spans="1:32" ht="14.25">
      <c r="A416" s="21"/>
      <c r="B416" s="19"/>
      <c r="C416" s="19">
        <v>4230</v>
      </c>
      <c r="D416" s="1" t="s">
        <v>155</v>
      </c>
      <c r="E416" s="7">
        <v>120861</v>
      </c>
      <c r="F416" s="9">
        <v>102947.39</v>
      </c>
      <c r="G416" s="7">
        <v>102197.63</v>
      </c>
      <c r="H416" s="9">
        <v>91919.19</v>
      </c>
      <c r="I416" s="9">
        <v>61338.88</v>
      </c>
      <c r="J416" s="26">
        <v>69138.61</v>
      </c>
      <c r="K416" s="26">
        <v>64093.88</v>
      </c>
      <c r="L416" s="26">
        <v>60404.35</v>
      </c>
      <c r="M416" s="26">
        <v>81034.23</v>
      </c>
      <c r="N416" s="26">
        <v>47565.05</v>
      </c>
      <c r="O416" s="26">
        <v>60000</v>
      </c>
      <c r="P416" s="26">
        <v>53214.99</v>
      </c>
      <c r="Q416" s="26">
        <v>72545.83</v>
      </c>
      <c r="R416" s="26">
        <v>60074.11</v>
      </c>
      <c r="S416" s="26">
        <v>23764.33</v>
      </c>
      <c r="T416" s="26">
        <v>2255.6</v>
      </c>
      <c r="U416" s="137">
        <v>2370.77</v>
      </c>
      <c r="V416" s="137">
        <v>67420.64</v>
      </c>
      <c r="W416" s="137">
        <v>119842.34</v>
      </c>
      <c r="X416" s="137">
        <v>129383.77</v>
      </c>
      <c r="Y416" s="26">
        <v>30000</v>
      </c>
      <c r="Z416" s="137">
        <f t="shared" si="72"/>
        <v>30000</v>
      </c>
      <c r="AA416" s="137">
        <v>96986.11</v>
      </c>
      <c r="AB416" s="64">
        <f t="shared" si="73"/>
        <v>3.2328703333333335</v>
      </c>
      <c r="AC416" s="26">
        <v>35000</v>
      </c>
      <c r="AE416" s="26">
        <f t="shared" si="74"/>
        <v>35000</v>
      </c>
      <c r="AF416" s="218"/>
    </row>
    <row r="417" spans="1:32" ht="14.25">
      <c r="A417" s="21"/>
      <c r="B417" s="19"/>
      <c r="C417" s="19" t="s">
        <v>232</v>
      </c>
      <c r="D417" s="1" t="s">
        <v>233</v>
      </c>
      <c r="E417" s="7">
        <v>0</v>
      </c>
      <c r="F417" s="9"/>
      <c r="G417" s="7">
        <v>1322.71</v>
      </c>
      <c r="H417" s="9">
        <v>1274.06</v>
      </c>
      <c r="I417" s="9">
        <v>1196.14</v>
      </c>
      <c r="J417" s="26">
        <v>1218.89</v>
      </c>
      <c r="K417" s="26">
        <v>1256.08</v>
      </c>
      <c r="L417" s="26">
        <v>1218.7</v>
      </c>
      <c r="M417" s="26">
        <v>1194.44</v>
      </c>
      <c r="N417" s="26">
        <v>1213.93</v>
      </c>
      <c r="O417" s="26">
        <v>1430.8</v>
      </c>
      <c r="P417" s="26">
        <v>1424.77</v>
      </c>
      <c r="Q417" s="26">
        <v>1431.31</v>
      </c>
      <c r="R417" s="26">
        <v>1348.94</v>
      </c>
      <c r="S417" s="26">
        <v>1369.36</v>
      </c>
      <c r="T417" s="26">
        <v>1395.79</v>
      </c>
      <c r="U417" s="137">
        <v>2193.87</v>
      </c>
      <c r="V417" s="137">
        <v>1339.76</v>
      </c>
      <c r="W417" s="137">
        <v>1242.3</v>
      </c>
      <c r="X417" s="137">
        <v>1250.48</v>
      </c>
      <c r="Y417" s="26">
        <v>1800</v>
      </c>
      <c r="Z417" s="137">
        <f t="shared" si="72"/>
        <v>1800</v>
      </c>
      <c r="AA417" s="137">
        <v>0</v>
      </c>
      <c r="AB417" s="64">
        <f t="shared" si="73"/>
        <v>0</v>
      </c>
      <c r="AC417" s="26">
        <v>1800</v>
      </c>
      <c r="AE417" s="26">
        <f t="shared" si="74"/>
        <v>1800</v>
      </c>
      <c r="AF417" s="218"/>
    </row>
    <row r="418" spans="1:32" ht="14.25">
      <c r="A418" s="21"/>
      <c r="B418" s="19"/>
      <c r="C418" s="19">
        <v>4290</v>
      </c>
      <c r="D418" s="1" t="s">
        <v>189</v>
      </c>
      <c r="E418" s="7">
        <v>35049</v>
      </c>
      <c r="F418" s="9">
        <v>37034.3</v>
      </c>
      <c r="G418" s="7">
        <v>45834.09</v>
      </c>
      <c r="H418" s="9">
        <v>76643.85</v>
      </c>
      <c r="I418" s="9">
        <v>80996.2</v>
      </c>
      <c r="J418" s="26">
        <v>98795.22</v>
      </c>
      <c r="K418" s="26">
        <v>99498.45</v>
      </c>
      <c r="L418" s="26">
        <v>91123.19</v>
      </c>
      <c r="M418" s="26">
        <v>99565.39</v>
      </c>
      <c r="N418" s="26">
        <v>111775.01</v>
      </c>
      <c r="O418" s="26">
        <v>95816.49</v>
      </c>
      <c r="P418" s="26">
        <v>112649.52</v>
      </c>
      <c r="Q418" s="26">
        <v>93324.32</v>
      </c>
      <c r="R418" s="26">
        <v>56113.72</v>
      </c>
      <c r="S418" s="26">
        <v>55441</v>
      </c>
      <c r="T418" s="26">
        <v>69776.96</v>
      </c>
      <c r="U418" s="137">
        <v>72731.93</v>
      </c>
      <c r="V418" s="137">
        <v>53495.41</v>
      </c>
      <c r="W418" s="137">
        <v>51764.45</v>
      </c>
      <c r="X418" s="137">
        <v>79245.07</v>
      </c>
      <c r="Y418" s="26">
        <v>68500</v>
      </c>
      <c r="Z418" s="137">
        <f t="shared" si="72"/>
        <v>68500</v>
      </c>
      <c r="AA418" s="137">
        <v>94986.6</v>
      </c>
      <c r="AB418" s="64">
        <f t="shared" si="73"/>
        <v>1.386665693430657</v>
      </c>
      <c r="AC418" s="26">
        <v>95000</v>
      </c>
      <c r="AD418" s="26">
        <v>-5000</v>
      </c>
      <c r="AE418" s="26">
        <f t="shared" si="74"/>
        <v>90000</v>
      </c>
      <c r="AF418" s="218"/>
    </row>
    <row r="419" spans="1:32" ht="14.25">
      <c r="A419" s="21"/>
      <c r="B419" s="19"/>
      <c r="C419" s="19">
        <v>4295</v>
      </c>
      <c r="D419" s="1" t="s">
        <v>234</v>
      </c>
      <c r="E419" s="7">
        <v>0</v>
      </c>
      <c r="F419" s="9">
        <v>385.27</v>
      </c>
      <c r="G419" s="7">
        <v>0</v>
      </c>
      <c r="H419" s="9">
        <v>0</v>
      </c>
      <c r="I419" s="9">
        <v>998.66</v>
      </c>
      <c r="J419" s="26">
        <v>119.25</v>
      </c>
      <c r="K419" s="26">
        <v>74.25</v>
      </c>
      <c r="L419" s="26">
        <v>958.6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>
        <v>300</v>
      </c>
      <c r="T419" s="26">
        <v>0</v>
      </c>
      <c r="U419" s="137">
        <v>0</v>
      </c>
      <c r="V419" s="137">
        <v>0</v>
      </c>
      <c r="W419" s="137">
        <v>0</v>
      </c>
      <c r="X419" s="137">
        <v>0</v>
      </c>
      <c r="Y419" s="26">
        <v>200</v>
      </c>
      <c r="Z419" s="137">
        <f t="shared" si="72"/>
        <v>200</v>
      </c>
      <c r="AA419" s="137">
        <v>0</v>
      </c>
      <c r="AB419" s="64">
        <f t="shared" si="73"/>
        <v>0</v>
      </c>
      <c r="AC419" s="26">
        <v>200</v>
      </c>
      <c r="AE419" s="26">
        <f t="shared" si="74"/>
        <v>200</v>
      </c>
      <c r="AF419" s="218"/>
    </row>
    <row r="420" spans="1:32" ht="14.25">
      <c r="A420" s="21"/>
      <c r="B420" s="19"/>
      <c r="C420" s="19">
        <v>4560</v>
      </c>
      <c r="D420" s="1" t="s">
        <v>195</v>
      </c>
      <c r="E420" s="7">
        <v>1248</v>
      </c>
      <c r="F420" s="9">
        <v>697.56</v>
      </c>
      <c r="G420" s="7">
        <v>1088.52</v>
      </c>
      <c r="H420" s="9">
        <v>2896.01</v>
      </c>
      <c r="I420" s="9">
        <v>3306</v>
      </c>
      <c r="J420" s="26">
        <v>4189.65</v>
      </c>
      <c r="K420" s="26">
        <v>4248.84</v>
      </c>
      <c r="L420" s="26">
        <v>3830.72</v>
      </c>
      <c r="M420" s="26">
        <v>4864.7</v>
      </c>
      <c r="N420" s="26">
        <v>2405.65</v>
      </c>
      <c r="O420" s="26">
        <v>2783.82</v>
      </c>
      <c r="P420" s="26">
        <v>6991.64</v>
      </c>
      <c r="Q420" s="26">
        <v>1638</v>
      </c>
      <c r="R420" s="26">
        <v>4611.75</v>
      </c>
      <c r="S420" s="26">
        <v>3026.89</v>
      </c>
      <c r="T420" s="26">
        <v>3062.27</v>
      </c>
      <c r="U420" s="137">
        <v>1529.38</v>
      </c>
      <c r="V420" s="137">
        <v>3475.09</v>
      </c>
      <c r="W420" s="137">
        <v>2349.94</v>
      </c>
      <c r="X420" s="137">
        <v>10045.57</v>
      </c>
      <c r="Y420" s="26">
        <v>5500</v>
      </c>
      <c r="Z420" s="137">
        <f t="shared" si="72"/>
        <v>5500</v>
      </c>
      <c r="AA420" s="137">
        <v>6660.37</v>
      </c>
      <c r="AB420" s="64">
        <f t="shared" si="73"/>
        <v>1.2109763636363635</v>
      </c>
      <c r="AC420" s="26">
        <v>5000</v>
      </c>
      <c r="AE420" s="26">
        <f t="shared" si="74"/>
        <v>5000</v>
      </c>
      <c r="AF420" s="218"/>
    </row>
    <row r="421" spans="1:32" ht="14.25">
      <c r="A421" s="21"/>
      <c r="B421" s="19"/>
      <c r="C421" s="19" t="s">
        <v>1372</v>
      </c>
      <c r="D421" s="1" t="s">
        <v>1373</v>
      </c>
      <c r="E421" s="7"/>
      <c r="F421" s="9"/>
      <c r="G421" s="7"/>
      <c r="H421" s="9"/>
      <c r="I421" s="9"/>
      <c r="V421" s="137">
        <v>0</v>
      </c>
      <c r="W421" s="137">
        <v>0</v>
      </c>
      <c r="X421" s="137">
        <v>0</v>
      </c>
      <c r="Y421" s="26">
        <v>0</v>
      </c>
      <c r="Z421" s="137">
        <f t="shared" si="72"/>
        <v>0</v>
      </c>
      <c r="AA421" s="137">
        <v>5472.98</v>
      </c>
      <c r="AB421" s="64">
        <v>1</v>
      </c>
      <c r="AC421" s="26">
        <v>4000</v>
      </c>
      <c r="AE421" s="26">
        <f t="shared" si="74"/>
        <v>4000</v>
      </c>
      <c r="AF421" s="218"/>
    </row>
    <row r="422" spans="1:32" ht="14.25">
      <c r="A422" s="21"/>
      <c r="B422" s="19"/>
      <c r="C422" s="21">
        <v>8310</v>
      </c>
      <c r="D422" s="1" t="s">
        <v>853</v>
      </c>
      <c r="E422" s="7">
        <v>9634</v>
      </c>
      <c r="F422" s="9">
        <v>36089.22</v>
      </c>
      <c r="G422" s="7">
        <v>55902.92</v>
      </c>
      <c r="H422" s="9"/>
      <c r="I422" s="9">
        <v>70557.91</v>
      </c>
      <c r="J422" s="26">
        <v>70718.42</v>
      </c>
      <c r="K422" s="26">
        <v>47772.01</v>
      </c>
      <c r="L422" s="26">
        <v>50699.91</v>
      </c>
      <c r="M422" s="26">
        <v>95630.7</v>
      </c>
      <c r="N422" s="26">
        <v>118123.11</v>
      </c>
      <c r="O422" s="26">
        <v>151584.02</v>
      </c>
      <c r="P422" s="26">
        <v>156925.1</v>
      </c>
      <c r="Q422" s="26">
        <v>155130.46</v>
      </c>
      <c r="R422" s="26">
        <v>157832.26</v>
      </c>
      <c r="S422" s="26">
        <v>114074.18</v>
      </c>
      <c r="T422" s="26">
        <v>103110.31</v>
      </c>
      <c r="U422" s="137">
        <v>82105.01</v>
      </c>
      <c r="V422" s="137">
        <v>93658.64</v>
      </c>
      <c r="W422" s="137">
        <v>92410.96</v>
      </c>
      <c r="X422" s="137">
        <v>113044.16</v>
      </c>
      <c r="Y422" s="26">
        <v>100100</v>
      </c>
      <c r="Z422" s="137">
        <f t="shared" si="72"/>
        <v>100100</v>
      </c>
      <c r="AA422" s="137">
        <v>88549.92</v>
      </c>
      <c r="AB422" s="64">
        <f t="shared" si="73"/>
        <v>0.8846145854145854</v>
      </c>
      <c r="AC422" s="26">
        <v>115500</v>
      </c>
      <c r="AD422" s="26">
        <v>-12100</v>
      </c>
      <c r="AE422" s="26">
        <f t="shared" si="74"/>
        <v>103400</v>
      </c>
      <c r="AF422" s="218"/>
    </row>
    <row r="423" spans="1:32" ht="14.25">
      <c r="A423" s="21"/>
      <c r="B423" s="19"/>
      <c r="C423" s="21">
        <v>8330</v>
      </c>
      <c r="D423" s="1" t="s">
        <v>100</v>
      </c>
      <c r="E423" s="7">
        <v>48709</v>
      </c>
      <c r="F423" s="9">
        <v>49103.27</v>
      </c>
      <c r="G423" s="7">
        <v>48785.31</v>
      </c>
      <c r="H423" s="9">
        <v>42138.3</v>
      </c>
      <c r="I423" s="9">
        <v>43997.49</v>
      </c>
      <c r="J423" s="26">
        <v>50468.78</v>
      </c>
      <c r="K423" s="26">
        <v>53084.8</v>
      </c>
      <c r="L423" s="26">
        <v>62807.38</v>
      </c>
      <c r="M423" s="26">
        <v>57912.21</v>
      </c>
      <c r="N423" s="26">
        <v>55118.79</v>
      </c>
      <c r="O423" s="26">
        <v>60587.27</v>
      </c>
      <c r="P423" s="26">
        <v>54064.25</v>
      </c>
      <c r="Q423" s="26">
        <v>56989.17</v>
      </c>
      <c r="R423" s="26">
        <v>52344.43</v>
      </c>
      <c r="S423" s="26">
        <v>50367.38</v>
      </c>
      <c r="T423" s="26">
        <v>49328.44</v>
      </c>
      <c r="U423" s="137">
        <v>52633.39</v>
      </c>
      <c r="V423" s="137">
        <v>54417.4</v>
      </c>
      <c r="W423" s="137">
        <v>58198.32</v>
      </c>
      <c r="X423" s="137">
        <v>53851.41</v>
      </c>
      <c r="Y423" s="26">
        <v>70700</v>
      </c>
      <c r="Z423" s="137">
        <f t="shared" si="72"/>
        <v>70700</v>
      </c>
      <c r="AA423" s="137">
        <v>44273.62</v>
      </c>
      <c r="AB423" s="64">
        <f t="shared" si="73"/>
        <v>0.6262181046676096</v>
      </c>
      <c r="AC423" s="26">
        <v>82200</v>
      </c>
      <c r="AE423" s="26">
        <f t="shared" si="74"/>
        <v>82200</v>
      </c>
      <c r="AF423" s="218"/>
    </row>
    <row r="424" spans="1:32" ht="14.25">
      <c r="A424" s="21"/>
      <c r="B424" s="19"/>
      <c r="C424" s="19" t="s">
        <v>498</v>
      </c>
      <c r="D424" s="1" t="s">
        <v>852</v>
      </c>
      <c r="E424" s="7">
        <v>28553</v>
      </c>
      <c r="F424" s="9">
        <v>43952.48</v>
      </c>
      <c r="G424" s="7">
        <v>42406.59</v>
      </c>
      <c r="H424" s="9"/>
      <c r="I424" s="9">
        <v>90203.64</v>
      </c>
      <c r="J424" s="26">
        <v>59120.72</v>
      </c>
      <c r="K424" s="26">
        <v>81700</v>
      </c>
      <c r="L424" s="26">
        <v>30938.05</v>
      </c>
      <c r="M424" s="26">
        <v>93547.82</v>
      </c>
      <c r="N424" s="26">
        <v>116201.96</v>
      </c>
      <c r="O424" s="26">
        <v>126819.31</v>
      </c>
      <c r="P424" s="26">
        <v>78659.74</v>
      </c>
      <c r="Q424" s="26">
        <v>90808.52</v>
      </c>
      <c r="R424" s="26">
        <v>116755.67</v>
      </c>
      <c r="S424" s="26">
        <v>76695.2</v>
      </c>
      <c r="T424" s="26">
        <v>113723.3</v>
      </c>
      <c r="U424" s="137">
        <v>69965.3</v>
      </c>
      <c r="V424" s="137">
        <v>56476.39</v>
      </c>
      <c r="W424" s="137">
        <v>82319.93</v>
      </c>
      <c r="X424" s="137">
        <v>77310.06</v>
      </c>
      <c r="Y424" s="26">
        <v>59100</v>
      </c>
      <c r="Z424" s="137">
        <f t="shared" si="72"/>
        <v>59100</v>
      </c>
      <c r="AA424" s="137">
        <v>41386.33</v>
      </c>
      <c r="AB424" s="64">
        <f t="shared" si="73"/>
        <v>0.7002763113367174</v>
      </c>
      <c r="AC424" s="26">
        <v>63100</v>
      </c>
      <c r="AE424" s="26">
        <f t="shared" si="74"/>
        <v>63100</v>
      </c>
      <c r="AF424" s="218"/>
    </row>
    <row r="425" spans="1:32" ht="14.25">
      <c r="A425" s="21"/>
      <c r="B425" s="19"/>
      <c r="C425" s="19" t="s">
        <v>101</v>
      </c>
      <c r="D425" s="1" t="s">
        <v>710</v>
      </c>
      <c r="E425" s="7">
        <v>-124</v>
      </c>
      <c r="F425" s="9">
        <v>360.9</v>
      </c>
      <c r="G425" s="7">
        <v>362.2</v>
      </c>
      <c r="H425" s="9"/>
      <c r="I425" s="9">
        <v>56.13</v>
      </c>
      <c r="J425" s="26">
        <v>129.81</v>
      </c>
      <c r="K425" s="26">
        <v>713.07</v>
      </c>
      <c r="L425" s="26">
        <v>1071.46</v>
      </c>
      <c r="M425" s="26">
        <v>986.94</v>
      </c>
      <c r="N425" s="26">
        <v>863.21</v>
      </c>
      <c r="O425" s="26">
        <v>885.12</v>
      </c>
      <c r="P425" s="26">
        <v>892.35</v>
      </c>
      <c r="Q425" s="26">
        <v>939.52</v>
      </c>
      <c r="R425" s="26">
        <v>854.07</v>
      </c>
      <c r="S425" s="26">
        <v>786.92</v>
      </c>
      <c r="T425" s="26">
        <v>796.63</v>
      </c>
      <c r="U425" s="137">
        <v>777.86</v>
      </c>
      <c r="V425" s="137">
        <v>812.45</v>
      </c>
      <c r="W425" s="137">
        <v>818.66</v>
      </c>
      <c r="X425" s="137">
        <v>798.35</v>
      </c>
      <c r="Y425" s="26">
        <v>1000</v>
      </c>
      <c r="Z425" s="137">
        <f t="shared" si="72"/>
        <v>1000</v>
      </c>
      <c r="AA425" s="137">
        <v>703.52</v>
      </c>
      <c r="AB425" s="64">
        <f t="shared" si="73"/>
        <v>0.70352</v>
      </c>
      <c r="AC425" s="26">
        <v>1000</v>
      </c>
      <c r="AE425" s="26">
        <f t="shared" si="74"/>
        <v>1000</v>
      </c>
      <c r="AF425" s="218"/>
    </row>
    <row r="426" spans="1:32" ht="14.25">
      <c r="A426" s="21"/>
      <c r="B426" s="19"/>
      <c r="C426" s="19" t="s">
        <v>102</v>
      </c>
      <c r="D426" s="1" t="s">
        <v>687</v>
      </c>
      <c r="E426" s="7">
        <v>43389</v>
      </c>
      <c r="F426" s="9">
        <v>61659.71</v>
      </c>
      <c r="G426" s="7">
        <v>149044.46</v>
      </c>
      <c r="H426" s="9">
        <v>153178.84</v>
      </c>
      <c r="I426" s="9">
        <v>166096.31</v>
      </c>
      <c r="J426" s="26">
        <v>161184.23</v>
      </c>
      <c r="K426" s="26">
        <v>172826.17</v>
      </c>
      <c r="L426" s="26">
        <v>183818.32</v>
      </c>
      <c r="M426" s="26">
        <v>194680.35</v>
      </c>
      <c r="N426" s="26">
        <v>135333.71</v>
      </c>
      <c r="O426" s="26">
        <v>171192.47</v>
      </c>
      <c r="P426" s="26">
        <v>97753.82</v>
      </c>
      <c r="Q426" s="26">
        <v>171451.95</v>
      </c>
      <c r="R426" s="26">
        <v>269499.69</v>
      </c>
      <c r="S426" s="26">
        <v>218016.29</v>
      </c>
      <c r="T426" s="26">
        <v>231070.6</v>
      </c>
      <c r="U426" s="137">
        <v>237392.16</v>
      </c>
      <c r="V426" s="137">
        <v>206020.3</v>
      </c>
      <c r="W426" s="137">
        <v>304528.65</v>
      </c>
      <c r="X426" s="137">
        <v>399610.83</v>
      </c>
      <c r="Y426" s="26">
        <v>372300</v>
      </c>
      <c r="Z426" s="137">
        <f t="shared" si="72"/>
        <v>372300</v>
      </c>
      <c r="AA426" s="137">
        <v>208243.47</v>
      </c>
      <c r="AB426" s="64">
        <f t="shared" si="73"/>
        <v>0.5593431909750202</v>
      </c>
      <c r="AC426" s="26">
        <v>375500</v>
      </c>
      <c r="AD426" s="26">
        <v>-49100</v>
      </c>
      <c r="AE426" s="26">
        <f t="shared" si="74"/>
        <v>326400</v>
      </c>
      <c r="AF426" s="218"/>
    </row>
    <row r="427" spans="1:32" ht="14.25">
      <c r="A427" s="21"/>
      <c r="B427" s="19"/>
      <c r="C427" s="19" t="s">
        <v>686</v>
      </c>
      <c r="D427" s="1" t="s">
        <v>688</v>
      </c>
      <c r="E427" s="7">
        <v>66531</v>
      </c>
      <c r="F427" s="9">
        <v>57481.62</v>
      </c>
      <c r="G427" s="7">
        <v>139371.78</v>
      </c>
      <c r="H427" s="9">
        <v>131886.18</v>
      </c>
      <c r="I427" s="9">
        <v>140369.06</v>
      </c>
      <c r="J427" s="26">
        <v>138076.75</v>
      </c>
      <c r="K427" s="26">
        <v>151496.15</v>
      </c>
      <c r="L427" s="26">
        <v>149483.92</v>
      </c>
      <c r="M427" s="26">
        <v>156341.65</v>
      </c>
      <c r="N427" s="26">
        <v>244264.39</v>
      </c>
      <c r="O427" s="26">
        <v>206302.88</v>
      </c>
      <c r="P427" s="26">
        <v>230623.41</v>
      </c>
      <c r="Q427" s="26">
        <v>179607.92</v>
      </c>
      <c r="R427" s="26">
        <v>222899.74</v>
      </c>
      <c r="S427" s="26">
        <v>233675.24</v>
      </c>
      <c r="T427" s="26">
        <v>294735.31</v>
      </c>
      <c r="U427" s="137">
        <v>251384.24</v>
      </c>
      <c r="V427" s="137">
        <v>332448.76</v>
      </c>
      <c r="W427" s="137">
        <v>245630.93</v>
      </c>
      <c r="X427" s="137">
        <v>265247.09</v>
      </c>
      <c r="Y427" s="26">
        <v>271400</v>
      </c>
      <c r="Z427" s="137">
        <f t="shared" si="72"/>
        <v>271400</v>
      </c>
      <c r="AA427" s="137">
        <v>252115.57</v>
      </c>
      <c r="AB427" s="112">
        <f t="shared" si="73"/>
        <v>0.9289446204863671</v>
      </c>
      <c r="AC427" s="26">
        <v>263900</v>
      </c>
      <c r="AE427" s="26">
        <f t="shared" si="74"/>
        <v>263900</v>
      </c>
      <c r="AF427" s="218"/>
    </row>
    <row r="428" spans="1:32" ht="15" thickBot="1">
      <c r="A428" s="31"/>
      <c r="B428" s="32"/>
      <c r="C428" s="78" t="s">
        <v>1180</v>
      </c>
      <c r="D428" s="38" t="s">
        <v>103</v>
      </c>
      <c r="E428" s="34"/>
      <c r="F428" s="35"/>
      <c r="G428" s="34"/>
      <c r="H428" s="35"/>
      <c r="I428" s="35"/>
      <c r="J428" s="36"/>
      <c r="K428" s="36"/>
      <c r="L428" s="36"/>
      <c r="M428" s="36"/>
      <c r="N428" s="36"/>
      <c r="O428" s="36"/>
      <c r="P428" s="36"/>
      <c r="Q428" s="36">
        <v>148</v>
      </c>
      <c r="R428" s="36">
        <v>451</v>
      </c>
      <c r="S428" s="36">
        <v>188</v>
      </c>
      <c r="T428" s="36">
        <v>0</v>
      </c>
      <c r="U428" s="138">
        <v>320</v>
      </c>
      <c r="V428" s="138">
        <v>385</v>
      </c>
      <c r="W428" s="138">
        <v>228</v>
      </c>
      <c r="X428" s="138">
        <v>0</v>
      </c>
      <c r="Y428" s="36">
        <v>0</v>
      </c>
      <c r="Z428" s="138">
        <f t="shared" si="72"/>
        <v>0</v>
      </c>
      <c r="AA428" s="138">
        <v>0</v>
      </c>
      <c r="AB428" s="65">
        <v>0</v>
      </c>
      <c r="AC428" s="36">
        <v>0</v>
      </c>
      <c r="AD428" s="36"/>
      <c r="AE428" s="36">
        <f t="shared" si="74"/>
        <v>0</v>
      </c>
      <c r="AF428" s="218"/>
    </row>
    <row r="429" spans="1:32" ht="14.25">
      <c r="A429" s="21" t="s">
        <v>4</v>
      </c>
      <c r="B429" s="19">
        <v>5020</v>
      </c>
      <c r="C429" s="19"/>
      <c r="D429" s="1" t="s">
        <v>513</v>
      </c>
      <c r="E429" s="9">
        <f aca="true" t="shared" si="75" ref="E429:R429">SUM(E398:E427)</f>
        <v>1048751</v>
      </c>
      <c r="F429" s="9">
        <f t="shared" si="75"/>
        <v>1059386.2800000003</v>
      </c>
      <c r="G429" s="9">
        <f t="shared" si="75"/>
        <v>1186682.4</v>
      </c>
      <c r="H429" s="9">
        <f t="shared" si="75"/>
        <v>1141773.59</v>
      </c>
      <c r="I429" s="9">
        <f t="shared" si="75"/>
        <v>1373296.4</v>
      </c>
      <c r="J429" s="9">
        <f t="shared" si="75"/>
        <v>1621759.88</v>
      </c>
      <c r="K429" s="9">
        <f t="shared" si="75"/>
        <v>1834147.2200000002</v>
      </c>
      <c r="L429" s="9">
        <f t="shared" si="75"/>
        <v>1564791.3199999998</v>
      </c>
      <c r="M429" s="9">
        <f t="shared" si="75"/>
        <v>1653105.0499999998</v>
      </c>
      <c r="N429" s="9">
        <f t="shared" si="75"/>
        <v>1642994.0299999998</v>
      </c>
      <c r="O429" s="9">
        <f t="shared" si="75"/>
        <v>1963642.3800000004</v>
      </c>
      <c r="P429" s="9">
        <f t="shared" si="75"/>
        <v>1627077.2100000002</v>
      </c>
      <c r="Q429" s="9">
        <f t="shared" si="75"/>
        <v>1709126.2899999998</v>
      </c>
      <c r="R429" s="9">
        <f t="shared" si="75"/>
        <v>1815869.1199999999</v>
      </c>
      <c r="S429" s="9">
        <v>1806883.32</v>
      </c>
      <c r="T429" s="9">
        <f aca="true" t="shared" si="76" ref="T429:AA429">SUM(T398:T428)</f>
        <v>1667635.3199999998</v>
      </c>
      <c r="U429" s="9">
        <f t="shared" si="76"/>
        <v>1645218.7599999998</v>
      </c>
      <c r="V429" s="9">
        <f t="shared" si="76"/>
        <v>1748644.5499999998</v>
      </c>
      <c r="W429" s="9">
        <f t="shared" si="76"/>
        <v>1855390.8999999997</v>
      </c>
      <c r="X429" s="9">
        <f t="shared" si="76"/>
        <v>2186528.7800000003</v>
      </c>
      <c r="Y429" s="9">
        <f t="shared" si="76"/>
        <v>2255100</v>
      </c>
      <c r="Z429" s="9">
        <f t="shared" si="76"/>
        <v>2255100</v>
      </c>
      <c r="AA429" s="9">
        <f t="shared" si="76"/>
        <v>1721326.7300000002</v>
      </c>
      <c r="AB429" s="64">
        <f>SUM(AA429/Z429)</f>
        <v>0.7633039466099065</v>
      </c>
      <c r="AC429" s="9">
        <f>SUM(AC398:AC428)</f>
        <v>2398600</v>
      </c>
      <c r="AD429" s="9">
        <f>SUM(AD398:AD427)</f>
        <v>-90700</v>
      </c>
      <c r="AE429" s="26">
        <f>SUM(AC429+AD429)</f>
        <v>2307900</v>
      </c>
      <c r="AF429" s="218"/>
    </row>
    <row r="430" spans="1:32" ht="14.25">
      <c r="A430" s="21"/>
      <c r="B430" s="19"/>
      <c r="C430" s="19"/>
      <c r="E430" s="25"/>
      <c r="F430" s="25"/>
      <c r="G430" s="25"/>
      <c r="H430" s="9"/>
      <c r="I430" s="9"/>
      <c r="AF430" s="218"/>
    </row>
    <row r="431" spans="1:32" ht="14.25">
      <c r="A431" s="21" t="s">
        <v>4</v>
      </c>
      <c r="B431" s="19" t="s">
        <v>235</v>
      </c>
      <c r="C431" s="19" t="s">
        <v>216</v>
      </c>
      <c r="D431" s="1" t="s">
        <v>236</v>
      </c>
      <c r="E431" s="9">
        <v>0</v>
      </c>
      <c r="F431" s="9">
        <v>1687.61</v>
      </c>
      <c r="G431" s="9"/>
      <c r="H431" s="9">
        <v>69425.86</v>
      </c>
      <c r="I431" s="9">
        <v>124966.18</v>
      </c>
      <c r="J431" s="26">
        <v>139711.52</v>
      </c>
      <c r="K431" s="26">
        <v>179932.32</v>
      </c>
      <c r="L431" s="26">
        <v>129575.69</v>
      </c>
      <c r="M431" s="26">
        <v>210103.99</v>
      </c>
      <c r="N431" s="26">
        <v>150062.82</v>
      </c>
      <c r="O431" s="26">
        <v>93353.09</v>
      </c>
      <c r="P431" s="26">
        <v>401548.03</v>
      </c>
      <c r="Q431" s="26">
        <v>162156.78</v>
      </c>
      <c r="R431" s="26">
        <v>324792.72</v>
      </c>
      <c r="S431" s="26">
        <v>305809.89</v>
      </c>
      <c r="T431" s="26">
        <v>270485.3</v>
      </c>
      <c r="U431" s="137">
        <v>324136.49</v>
      </c>
      <c r="V431" s="137">
        <v>313459.04</v>
      </c>
      <c r="W431" s="137">
        <v>180939.76</v>
      </c>
      <c r="X431" s="137">
        <v>599698.51</v>
      </c>
      <c r="Y431" s="137">
        <v>324000</v>
      </c>
      <c r="Z431" s="137">
        <f>Y431</f>
        <v>324000</v>
      </c>
      <c r="AA431" s="137">
        <v>486923.27</v>
      </c>
      <c r="AB431" s="64">
        <f>SUM(AA431/Z431)</f>
        <v>1.5028495987654322</v>
      </c>
      <c r="AC431" s="26">
        <v>490000</v>
      </c>
      <c r="AE431" s="26">
        <f>SUM(AC431:AD431)</f>
        <v>490000</v>
      </c>
      <c r="AF431" s="218"/>
    </row>
    <row r="432" spans="1:32" ht="14.25">
      <c r="A432" s="21"/>
      <c r="B432" s="19"/>
      <c r="C432" s="19" t="s">
        <v>985</v>
      </c>
      <c r="D432" s="1" t="s">
        <v>986</v>
      </c>
      <c r="E432" s="9"/>
      <c r="F432" s="9"/>
      <c r="G432" s="9"/>
      <c r="H432" s="9"/>
      <c r="I432" s="9"/>
      <c r="J432" s="26" t="s">
        <v>104</v>
      </c>
      <c r="K432" s="26">
        <v>71205.33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X432" s="137">
        <v>560.5</v>
      </c>
      <c r="Y432" s="137">
        <v>0</v>
      </c>
      <c r="Z432" s="137">
        <f>Y432</f>
        <v>0</v>
      </c>
      <c r="AA432" s="137">
        <v>0</v>
      </c>
      <c r="AB432" s="64">
        <v>0</v>
      </c>
      <c r="AC432" s="26">
        <v>0</v>
      </c>
      <c r="AF432" s="218"/>
    </row>
    <row r="433" spans="1:32" ht="14.25">
      <c r="A433" s="21"/>
      <c r="B433" s="19"/>
      <c r="C433" s="19"/>
      <c r="E433" s="9"/>
      <c r="F433" s="9"/>
      <c r="G433" s="9"/>
      <c r="H433" s="9"/>
      <c r="I433" s="9"/>
      <c r="AF433" s="218"/>
    </row>
    <row r="434" spans="1:32" ht="14.25">
      <c r="A434" s="21" t="s">
        <v>4</v>
      </c>
      <c r="B434" s="19">
        <v>5142</v>
      </c>
      <c r="C434" s="19">
        <v>4780</v>
      </c>
      <c r="D434" s="1" t="s">
        <v>237</v>
      </c>
      <c r="E434" s="7">
        <v>74470</v>
      </c>
      <c r="F434" s="9">
        <v>61709.82</v>
      </c>
      <c r="G434" s="7">
        <v>70422.91</v>
      </c>
      <c r="H434" s="7">
        <v>60408.88</v>
      </c>
      <c r="I434" s="7">
        <v>54555.16</v>
      </c>
      <c r="J434" s="26">
        <v>85819.95</v>
      </c>
      <c r="K434" s="26">
        <v>87955.1</v>
      </c>
      <c r="L434" s="26">
        <v>78015.79</v>
      </c>
      <c r="M434" s="26">
        <v>80830.37</v>
      </c>
      <c r="N434" s="26">
        <v>32132.19</v>
      </c>
      <c r="O434" s="26">
        <v>61278.7</v>
      </c>
      <c r="P434" s="26">
        <v>82220.53</v>
      </c>
      <c r="Q434" s="26">
        <v>107937.22</v>
      </c>
      <c r="R434" s="26">
        <v>30030.68</v>
      </c>
      <c r="S434" s="26">
        <v>91703.59</v>
      </c>
      <c r="T434" s="26">
        <v>95213.81</v>
      </c>
      <c r="U434" s="137">
        <v>123892.57</v>
      </c>
      <c r="V434" s="137">
        <v>91747.53</v>
      </c>
      <c r="W434" s="137">
        <v>74196.18</v>
      </c>
      <c r="X434" s="137">
        <v>106888.72</v>
      </c>
      <c r="Y434" s="137">
        <v>82000</v>
      </c>
      <c r="Z434" s="137">
        <f aca="true" t="shared" si="77" ref="Z434:Z439">Y434</f>
        <v>82000</v>
      </c>
      <c r="AA434" s="137">
        <v>92553.73</v>
      </c>
      <c r="AB434" s="64">
        <f>SUM(AA434/Z434)</f>
        <v>1.1287040243902438</v>
      </c>
      <c r="AC434" s="137">
        <v>90000</v>
      </c>
      <c r="AE434" s="26">
        <f>SUM(AC434:AD434)</f>
        <v>90000</v>
      </c>
      <c r="AF434" s="218"/>
    </row>
    <row r="435" spans="1:32" ht="14.25">
      <c r="A435" s="21" t="s">
        <v>104</v>
      </c>
      <c r="B435" s="19"/>
      <c r="C435" s="19"/>
      <c r="D435" s="1" t="s">
        <v>104</v>
      </c>
      <c r="E435" s="7"/>
      <c r="F435" s="9"/>
      <c r="G435" s="9"/>
      <c r="H435" s="9"/>
      <c r="I435" s="9"/>
      <c r="AF435" s="218"/>
    </row>
    <row r="436" spans="1:32" ht="14.25">
      <c r="A436" s="21" t="s">
        <v>4</v>
      </c>
      <c r="B436" s="19">
        <v>5182</v>
      </c>
      <c r="C436" s="22"/>
      <c r="D436" s="18" t="s">
        <v>238</v>
      </c>
      <c r="E436" s="23"/>
      <c r="F436" s="9"/>
      <c r="G436" s="9"/>
      <c r="H436" s="9"/>
      <c r="I436" s="9"/>
      <c r="AF436" s="218"/>
    </row>
    <row r="437" spans="1:32" ht="14.25">
      <c r="A437" s="21"/>
      <c r="B437" s="19"/>
      <c r="C437" s="19" t="s">
        <v>623</v>
      </c>
      <c r="D437" s="1" t="s">
        <v>1007</v>
      </c>
      <c r="E437" s="23"/>
      <c r="F437" s="9"/>
      <c r="G437" s="9"/>
      <c r="H437" s="9"/>
      <c r="I437" s="9"/>
      <c r="L437" s="26">
        <v>7740.3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AB437" s="64">
        <v>0</v>
      </c>
      <c r="AC437" s="26">
        <v>0</v>
      </c>
      <c r="AF437" s="218"/>
    </row>
    <row r="438" spans="1:32" ht="14.25">
      <c r="A438" s="21"/>
      <c r="B438" s="19"/>
      <c r="C438" s="19">
        <v>4750</v>
      </c>
      <c r="D438" s="1" t="s">
        <v>239</v>
      </c>
      <c r="E438" s="7">
        <v>9057</v>
      </c>
      <c r="F438" s="9">
        <v>9685.99</v>
      </c>
      <c r="G438" s="7">
        <v>8235.31</v>
      </c>
      <c r="H438" s="7">
        <v>11071.83</v>
      </c>
      <c r="I438" s="7">
        <v>7737.17</v>
      </c>
      <c r="J438" s="26">
        <v>5591.05</v>
      </c>
      <c r="K438" s="26">
        <v>8364.23</v>
      </c>
      <c r="L438" s="26">
        <v>6972.89</v>
      </c>
      <c r="M438" s="26">
        <v>7645.74</v>
      </c>
      <c r="N438" s="26">
        <v>7706.72</v>
      </c>
      <c r="O438" s="26">
        <v>8025.85</v>
      </c>
      <c r="P438" s="26">
        <v>10926.38</v>
      </c>
      <c r="Q438" s="26">
        <v>10891.7</v>
      </c>
      <c r="R438" s="26">
        <v>7844.56</v>
      </c>
      <c r="S438" s="26">
        <v>7293.42</v>
      </c>
      <c r="T438" s="26">
        <v>8595.64</v>
      </c>
      <c r="U438" s="137">
        <v>7701.59</v>
      </c>
      <c r="V438" s="137">
        <v>7327.62</v>
      </c>
      <c r="W438" s="137">
        <v>6495.21</v>
      </c>
      <c r="X438" s="137">
        <v>7230.93</v>
      </c>
      <c r="Y438" s="137">
        <v>7500</v>
      </c>
      <c r="Z438" s="137">
        <f t="shared" si="77"/>
        <v>7500</v>
      </c>
      <c r="AA438" s="137">
        <v>0</v>
      </c>
      <c r="AB438" s="64">
        <f>SUM(AA438/Z438)</f>
        <v>0</v>
      </c>
      <c r="AC438" s="26">
        <v>7500</v>
      </c>
      <c r="AE438" s="26">
        <f>SUM(AC438:AD438)</f>
        <v>7500</v>
      </c>
      <c r="AF438" s="218"/>
    </row>
    <row r="439" spans="1:32" ht="15" thickBot="1">
      <c r="A439" s="31"/>
      <c r="B439" s="32"/>
      <c r="C439" s="32">
        <v>4755</v>
      </c>
      <c r="D439" s="38" t="s">
        <v>1367</v>
      </c>
      <c r="E439" s="34">
        <v>36041</v>
      </c>
      <c r="F439" s="35">
        <v>49697.85</v>
      </c>
      <c r="G439" s="34">
        <v>50098.35</v>
      </c>
      <c r="H439" s="34">
        <v>42301.43</v>
      </c>
      <c r="I439" s="34">
        <v>53185.79</v>
      </c>
      <c r="J439" s="36">
        <v>35562.96</v>
      </c>
      <c r="K439" s="36">
        <v>36450.94</v>
      </c>
      <c r="L439" s="36">
        <v>26706.08</v>
      </c>
      <c r="M439" s="36">
        <v>29110.74</v>
      </c>
      <c r="N439" s="36">
        <v>33153.86</v>
      </c>
      <c r="O439" s="36">
        <v>27146.57</v>
      </c>
      <c r="P439" s="36">
        <v>23345.86</v>
      </c>
      <c r="Q439" s="36">
        <v>25209.04</v>
      </c>
      <c r="R439" s="36">
        <v>22883.69</v>
      </c>
      <c r="S439" s="36">
        <v>20286.51</v>
      </c>
      <c r="T439" s="36">
        <v>19254.34</v>
      </c>
      <c r="U439" s="138">
        <v>22776.66</v>
      </c>
      <c r="V439" s="138">
        <v>23545.44</v>
      </c>
      <c r="W439" s="138">
        <v>20480.18</v>
      </c>
      <c r="X439" s="138">
        <v>24133.62</v>
      </c>
      <c r="Y439" s="138">
        <v>25000</v>
      </c>
      <c r="Z439" s="138">
        <f t="shared" si="77"/>
        <v>25000</v>
      </c>
      <c r="AA439" s="138">
        <v>24246.44</v>
      </c>
      <c r="AB439" s="65">
        <f>SUM(AA439/Z439)</f>
        <v>0.9698576</v>
      </c>
      <c r="AC439" s="36">
        <v>25000</v>
      </c>
      <c r="AD439" s="36"/>
      <c r="AE439" s="36">
        <f>SUM(AC439:AD439)</f>
        <v>25000</v>
      </c>
      <c r="AF439" s="218"/>
    </row>
    <row r="440" spans="1:32" ht="14.25">
      <c r="A440" s="21" t="s">
        <v>4</v>
      </c>
      <c r="B440" s="19">
        <v>5182</v>
      </c>
      <c r="C440" s="19"/>
      <c r="D440" s="1" t="s">
        <v>513</v>
      </c>
      <c r="E440" s="9">
        <f aca="true" t="shared" si="78" ref="E440:K440">SUM(E438:E439)</f>
        <v>45098</v>
      </c>
      <c r="F440" s="9">
        <f t="shared" si="78"/>
        <v>59383.84</v>
      </c>
      <c r="G440" s="9">
        <f t="shared" si="78"/>
        <v>58333.659999999996</v>
      </c>
      <c r="H440" s="9">
        <f t="shared" si="78"/>
        <v>53373.26</v>
      </c>
      <c r="I440" s="9">
        <f t="shared" si="78"/>
        <v>60922.96</v>
      </c>
      <c r="J440" s="9">
        <f t="shared" si="78"/>
        <v>41154.01</v>
      </c>
      <c r="K440" s="9">
        <f t="shared" si="78"/>
        <v>44815.17</v>
      </c>
      <c r="L440" s="9">
        <f aca="true" t="shared" si="79" ref="L440:R440">SUM(L437:L439)</f>
        <v>41419.270000000004</v>
      </c>
      <c r="M440" s="9">
        <f t="shared" si="79"/>
        <v>36756.48</v>
      </c>
      <c r="N440" s="9">
        <f t="shared" si="79"/>
        <v>40860.58</v>
      </c>
      <c r="O440" s="9">
        <f t="shared" si="79"/>
        <v>35172.42</v>
      </c>
      <c r="P440" s="9">
        <f t="shared" si="79"/>
        <v>34272.24</v>
      </c>
      <c r="Q440" s="9">
        <f t="shared" si="79"/>
        <v>36100.740000000005</v>
      </c>
      <c r="R440" s="9">
        <f t="shared" si="79"/>
        <v>30728.25</v>
      </c>
      <c r="S440" s="9">
        <v>27579.93</v>
      </c>
      <c r="T440" s="9">
        <f aca="true" t="shared" si="80" ref="T440:AA440">SUM(T438:T439)</f>
        <v>27849.98</v>
      </c>
      <c r="U440" s="9">
        <f t="shared" si="80"/>
        <v>30478.25</v>
      </c>
      <c r="V440" s="9">
        <f t="shared" si="80"/>
        <v>30873.059999999998</v>
      </c>
      <c r="W440" s="9">
        <f t="shared" si="80"/>
        <v>26975.39</v>
      </c>
      <c r="X440" s="9">
        <f t="shared" si="80"/>
        <v>31364.55</v>
      </c>
      <c r="Y440" s="9">
        <f t="shared" si="80"/>
        <v>32500</v>
      </c>
      <c r="Z440" s="9">
        <f t="shared" si="80"/>
        <v>32500</v>
      </c>
      <c r="AA440" s="9">
        <f t="shared" si="80"/>
        <v>24246.44</v>
      </c>
      <c r="AB440" s="64">
        <f>SUM(AA440/Z440)</f>
        <v>0.7460443076923077</v>
      </c>
      <c r="AC440" s="9">
        <f>SUM(AC437:AC439)</f>
        <v>32500</v>
      </c>
      <c r="AD440" s="9">
        <f>SUM(AD437:AD439)</f>
        <v>0</v>
      </c>
      <c r="AE440" s="26">
        <f>SUM(AC440+AD440)</f>
        <v>32500</v>
      </c>
      <c r="AF440" s="218"/>
    </row>
    <row r="441" spans="1:32" ht="14.25">
      <c r="A441" s="21"/>
      <c r="B441" s="19"/>
      <c r="C441" s="19"/>
      <c r="E441" s="25"/>
      <c r="F441" s="25"/>
      <c r="G441" s="25"/>
      <c r="H441" s="9"/>
      <c r="I441" s="9"/>
      <c r="AF441" s="218"/>
    </row>
    <row r="442" spans="1:32" ht="14.25">
      <c r="A442" s="21" t="s">
        <v>4</v>
      </c>
      <c r="B442" s="19">
        <v>5610</v>
      </c>
      <c r="C442" s="22"/>
      <c r="D442" s="18" t="s">
        <v>240</v>
      </c>
      <c r="E442" s="23"/>
      <c r="F442" s="9"/>
      <c r="G442" s="9"/>
      <c r="H442" s="9"/>
      <c r="I442" s="9"/>
      <c r="AF442" s="218"/>
    </row>
    <row r="443" spans="1:32" ht="14.25">
      <c r="A443" s="21"/>
      <c r="B443" s="19"/>
      <c r="C443" s="19" t="s">
        <v>287</v>
      </c>
      <c r="D443" s="1" t="s">
        <v>904</v>
      </c>
      <c r="E443" s="7"/>
      <c r="F443" s="9"/>
      <c r="G443" s="9"/>
      <c r="H443" s="9"/>
      <c r="I443" s="9"/>
      <c r="J443" s="26">
        <v>12928.5</v>
      </c>
      <c r="K443" s="26">
        <v>14111.92</v>
      </c>
      <c r="L443" s="26">
        <v>0</v>
      </c>
      <c r="M443" s="26">
        <v>0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6">
        <v>0</v>
      </c>
      <c r="U443" s="137">
        <v>0</v>
      </c>
      <c r="V443" s="137">
        <v>0</v>
      </c>
      <c r="W443" s="137">
        <v>0</v>
      </c>
      <c r="X443" s="137">
        <v>0</v>
      </c>
      <c r="Y443" s="26">
        <v>0</v>
      </c>
      <c r="Z443" s="167">
        <f aca="true" t="shared" si="81" ref="Z443:Z477">Y443</f>
        <v>0</v>
      </c>
      <c r="AA443" s="167">
        <v>0</v>
      </c>
      <c r="AB443" s="64">
        <v>0</v>
      </c>
      <c r="AC443" s="26">
        <v>0</v>
      </c>
      <c r="AE443" s="26">
        <f>SUM(AC443:AD443)</f>
        <v>0</v>
      </c>
      <c r="AF443" s="218"/>
    </row>
    <row r="444" spans="1:32" ht="14.25">
      <c r="A444" s="21"/>
      <c r="B444" s="19"/>
      <c r="C444" s="19" t="s">
        <v>905</v>
      </c>
      <c r="D444" s="1" t="s">
        <v>906</v>
      </c>
      <c r="E444" s="7"/>
      <c r="F444" s="9"/>
      <c r="G444" s="9"/>
      <c r="H444" s="9"/>
      <c r="I444" s="9"/>
      <c r="J444" s="26">
        <v>9276</v>
      </c>
      <c r="K444" s="26">
        <v>41865</v>
      </c>
      <c r="L444" s="26">
        <v>40430</v>
      </c>
      <c r="M444" s="26">
        <v>30312.25</v>
      </c>
      <c r="N444" s="26">
        <v>20038.04</v>
      </c>
      <c r="O444" s="26">
        <v>15897</v>
      </c>
      <c r="P444" s="26">
        <v>1854</v>
      </c>
      <c r="Q444" s="26">
        <v>1104</v>
      </c>
      <c r="R444" s="26">
        <v>606</v>
      </c>
      <c r="S444" s="26">
        <v>270</v>
      </c>
      <c r="T444" s="26">
        <v>378</v>
      </c>
      <c r="U444" s="137">
        <v>294</v>
      </c>
      <c r="V444" s="137">
        <v>168</v>
      </c>
      <c r="W444" s="137">
        <v>192</v>
      </c>
      <c r="X444" s="137">
        <v>596.41</v>
      </c>
      <c r="Y444" s="26">
        <v>1000</v>
      </c>
      <c r="Z444" s="167">
        <f t="shared" si="81"/>
        <v>1000</v>
      </c>
      <c r="AA444" s="167">
        <v>6843</v>
      </c>
      <c r="AB444" s="64">
        <v>0</v>
      </c>
      <c r="AC444" s="26">
        <v>4000</v>
      </c>
      <c r="AD444" s="26">
        <v>6000</v>
      </c>
      <c r="AE444" s="26">
        <f aca="true" t="shared" si="82" ref="AE444:AE479">SUM(AC444:AD444)</f>
        <v>10000</v>
      </c>
      <c r="AF444" s="218"/>
    </row>
    <row r="445" spans="1:32" ht="14.25">
      <c r="A445" s="21"/>
      <c r="B445" s="19"/>
      <c r="C445" s="19" t="s">
        <v>166</v>
      </c>
      <c r="D445" s="1" t="s">
        <v>907</v>
      </c>
      <c r="E445" s="7"/>
      <c r="F445" s="9"/>
      <c r="G445" s="9"/>
      <c r="H445" s="9"/>
      <c r="I445" s="9"/>
      <c r="J445" s="26">
        <v>2436.55</v>
      </c>
      <c r="K445" s="26">
        <v>1128.68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137">
        <v>0</v>
      </c>
      <c r="V445" s="137">
        <v>0</v>
      </c>
      <c r="W445" s="137">
        <v>0</v>
      </c>
      <c r="X445" s="137">
        <v>0</v>
      </c>
      <c r="Y445" s="26">
        <v>0</v>
      </c>
      <c r="Z445" s="167">
        <f t="shared" si="81"/>
        <v>0</v>
      </c>
      <c r="AA445" s="167">
        <v>0</v>
      </c>
      <c r="AB445" s="64">
        <v>0</v>
      </c>
      <c r="AC445" s="26">
        <v>0</v>
      </c>
      <c r="AE445" s="26">
        <f t="shared" si="82"/>
        <v>0</v>
      </c>
      <c r="AF445" s="218"/>
    </row>
    <row r="446" spans="1:32" ht="14.25">
      <c r="A446" s="21"/>
      <c r="B446" s="19"/>
      <c r="C446" s="19" t="s">
        <v>623</v>
      </c>
      <c r="D446" s="1" t="s">
        <v>211</v>
      </c>
      <c r="E446" s="23"/>
      <c r="F446" s="9"/>
      <c r="G446" s="9"/>
      <c r="H446" s="9"/>
      <c r="I446" s="9"/>
      <c r="J446" s="26">
        <v>498.14</v>
      </c>
      <c r="K446" s="26">
        <v>1543.52</v>
      </c>
      <c r="L446" s="26">
        <v>1238.41</v>
      </c>
      <c r="M446" s="26">
        <v>2649.5</v>
      </c>
      <c r="N446" s="26">
        <v>3607.75</v>
      </c>
      <c r="O446" s="26">
        <v>14697.12</v>
      </c>
      <c r="P446" s="26">
        <v>10684.09</v>
      </c>
      <c r="Q446" s="26">
        <v>9307.71</v>
      </c>
      <c r="R446" s="26">
        <v>9478.69</v>
      </c>
      <c r="S446" s="26">
        <v>9421.76</v>
      </c>
      <c r="T446" s="26">
        <v>4206.01</v>
      </c>
      <c r="U446" s="137">
        <v>9448.85</v>
      </c>
      <c r="V446" s="137">
        <v>2550.57</v>
      </c>
      <c r="W446" s="137">
        <v>3886.16</v>
      </c>
      <c r="X446" s="137">
        <v>4385.67</v>
      </c>
      <c r="Y446" s="26">
        <v>5000</v>
      </c>
      <c r="Z446" s="167">
        <f t="shared" si="81"/>
        <v>5000</v>
      </c>
      <c r="AA446" s="167">
        <v>4680.18</v>
      </c>
      <c r="AB446" s="64">
        <v>0</v>
      </c>
      <c r="AC446" s="26">
        <v>5000</v>
      </c>
      <c r="AE446" s="26">
        <f t="shared" si="82"/>
        <v>5000</v>
      </c>
      <c r="AF446" s="218"/>
    </row>
    <row r="447" spans="1:32" ht="14.25">
      <c r="A447" s="21"/>
      <c r="B447" s="19"/>
      <c r="C447" s="19" t="s">
        <v>1307</v>
      </c>
      <c r="D447" s="1" t="s">
        <v>1308</v>
      </c>
      <c r="E447" s="23"/>
      <c r="F447" s="9"/>
      <c r="G447" s="9"/>
      <c r="H447" s="9"/>
      <c r="I447" s="9"/>
      <c r="T447" s="26">
        <v>0</v>
      </c>
      <c r="U447" s="137">
        <v>0</v>
      </c>
      <c r="V447" s="137">
        <v>0</v>
      </c>
      <c r="W447" s="137">
        <v>20722.16</v>
      </c>
      <c r="X447" s="137">
        <v>-32000</v>
      </c>
      <c r="Y447" s="26">
        <v>0</v>
      </c>
      <c r="Z447" s="167">
        <f t="shared" si="81"/>
        <v>0</v>
      </c>
      <c r="AA447" s="167">
        <v>0</v>
      </c>
      <c r="AB447" s="64">
        <v>0</v>
      </c>
      <c r="AC447" s="26">
        <v>0</v>
      </c>
      <c r="AE447" s="26">
        <f t="shared" si="82"/>
        <v>0</v>
      </c>
      <c r="AF447" s="218"/>
    </row>
    <row r="448" spans="1:32" ht="14.25">
      <c r="A448" s="21"/>
      <c r="B448" s="19"/>
      <c r="C448" s="19" t="s">
        <v>134</v>
      </c>
      <c r="D448" s="1" t="s">
        <v>108</v>
      </c>
      <c r="E448" s="23"/>
      <c r="F448" s="9"/>
      <c r="G448" s="9"/>
      <c r="H448" s="9"/>
      <c r="I448" s="9"/>
      <c r="L448" s="26">
        <v>386.54</v>
      </c>
      <c r="M448" s="26">
        <v>0</v>
      </c>
      <c r="N448" s="26">
        <v>185.66</v>
      </c>
      <c r="O448" s="26">
        <v>14.59</v>
      </c>
      <c r="P448" s="26">
        <v>264.76</v>
      </c>
      <c r="Q448" s="26">
        <v>35.98</v>
      </c>
      <c r="R448" s="26">
        <v>0</v>
      </c>
      <c r="S448" s="26">
        <v>0</v>
      </c>
      <c r="T448" s="26">
        <v>0</v>
      </c>
      <c r="U448" s="137">
        <v>0</v>
      </c>
      <c r="V448" s="137">
        <v>0</v>
      </c>
      <c r="W448" s="137">
        <v>0</v>
      </c>
      <c r="X448" s="137">
        <v>0</v>
      </c>
      <c r="Y448" s="26">
        <v>0</v>
      </c>
      <c r="Z448" s="167">
        <f t="shared" si="81"/>
        <v>0</v>
      </c>
      <c r="AA448" s="167">
        <v>0</v>
      </c>
      <c r="AB448" s="64">
        <v>0</v>
      </c>
      <c r="AC448" s="26">
        <v>0</v>
      </c>
      <c r="AE448" s="26">
        <f t="shared" si="82"/>
        <v>0</v>
      </c>
      <c r="AF448" s="218"/>
    </row>
    <row r="449" spans="1:32" ht="14.25">
      <c r="A449" s="21"/>
      <c r="B449" s="19"/>
      <c r="C449" s="19" t="s">
        <v>129</v>
      </c>
      <c r="D449" s="1" t="s">
        <v>95</v>
      </c>
      <c r="E449" s="7">
        <v>27410</v>
      </c>
      <c r="F449" s="9">
        <v>1945</v>
      </c>
      <c r="G449" s="7"/>
      <c r="H449" s="7"/>
      <c r="I449" s="7">
        <v>500</v>
      </c>
      <c r="J449" s="26">
        <v>0</v>
      </c>
      <c r="K449" s="26">
        <v>1161.92</v>
      </c>
      <c r="L449" s="26">
        <v>304.9</v>
      </c>
      <c r="M449" s="26">
        <v>0</v>
      </c>
      <c r="N449" s="26">
        <v>186.53</v>
      </c>
      <c r="O449" s="26">
        <v>278.9</v>
      </c>
      <c r="P449" s="26">
        <v>365.51</v>
      </c>
      <c r="Q449" s="26">
        <v>0</v>
      </c>
      <c r="R449" s="26">
        <v>0</v>
      </c>
      <c r="S449" s="26">
        <v>0</v>
      </c>
      <c r="T449" s="26">
        <v>0</v>
      </c>
      <c r="U449" s="137">
        <v>0</v>
      </c>
      <c r="V449" s="137">
        <v>230.97</v>
      </c>
      <c r="W449" s="137">
        <v>300</v>
      </c>
      <c r="X449" s="137">
        <v>93.79</v>
      </c>
      <c r="Y449" s="26">
        <v>300</v>
      </c>
      <c r="Z449" s="167">
        <f t="shared" si="81"/>
        <v>300</v>
      </c>
      <c r="AA449" s="167">
        <v>109.88</v>
      </c>
      <c r="AB449" s="64">
        <f aca="true" t="shared" si="83" ref="AB449:AB475">SUM(AA449/Z449)</f>
        <v>0.36626666666666663</v>
      </c>
      <c r="AC449" s="26">
        <v>300</v>
      </c>
      <c r="AE449" s="26">
        <f t="shared" si="82"/>
        <v>300</v>
      </c>
      <c r="AF449" s="218"/>
    </row>
    <row r="450" spans="1:32" ht="14.25">
      <c r="A450" s="21"/>
      <c r="B450" s="19"/>
      <c r="C450" s="19" t="s">
        <v>111</v>
      </c>
      <c r="D450" s="1" t="s">
        <v>1008</v>
      </c>
      <c r="E450" s="7"/>
      <c r="F450" s="9"/>
      <c r="G450" s="7"/>
      <c r="H450" s="7"/>
      <c r="I450" s="7"/>
      <c r="L450" s="26">
        <v>11627</v>
      </c>
      <c r="M450" s="26">
        <v>0</v>
      </c>
      <c r="N450" s="26">
        <v>0</v>
      </c>
      <c r="O450" s="26">
        <v>1244.75</v>
      </c>
      <c r="P450" s="26">
        <v>23790.07</v>
      </c>
      <c r="Q450" s="26">
        <v>17862</v>
      </c>
      <c r="R450" s="26">
        <v>19998</v>
      </c>
      <c r="S450" s="26">
        <v>21688.5</v>
      </c>
      <c r="T450" s="26">
        <v>19285.5</v>
      </c>
      <c r="U450" s="137">
        <v>23894</v>
      </c>
      <c r="V450" s="137">
        <v>21927.29</v>
      </c>
      <c r="W450" s="137">
        <v>21438.99</v>
      </c>
      <c r="X450" s="137">
        <v>20158</v>
      </c>
      <c r="Y450" s="26">
        <v>25000</v>
      </c>
      <c r="Z450" s="167">
        <f t="shared" si="81"/>
        <v>25000</v>
      </c>
      <c r="AA450" s="167">
        <v>10408</v>
      </c>
      <c r="AB450" s="64">
        <v>0</v>
      </c>
      <c r="AC450" s="26">
        <v>25000</v>
      </c>
      <c r="AE450" s="26">
        <f t="shared" si="82"/>
        <v>25000</v>
      </c>
      <c r="AF450" s="218"/>
    </row>
    <row r="451" spans="1:32" ht="14.25">
      <c r="A451" s="21"/>
      <c r="B451" s="19"/>
      <c r="C451" s="19">
        <v>4165</v>
      </c>
      <c r="D451" s="1" t="s">
        <v>960</v>
      </c>
      <c r="E451" s="7">
        <v>26500</v>
      </c>
      <c r="F451" s="9">
        <v>53000</v>
      </c>
      <c r="G451" s="7">
        <v>53000</v>
      </c>
      <c r="H451" s="9">
        <v>53560</v>
      </c>
      <c r="I451" s="9">
        <v>53630</v>
      </c>
      <c r="J451" s="26">
        <v>19122.54</v>
      </c>
      <c r="K451" s="26">
        <v>9503.55</v>
      </c>
      <c r="L451" s="26">
        <v>5716.68</v>
      </c>
      <c r="M451" s="26">
        <v>4013.4</v>
      </c>
      <c r="N451" s="26">
        <v>4423.54</v>
      </c>
      <c r="O451" s="26">
        <v>31556.37</v>
      </c>
      <c r="P451" s="26">
        <v>4878.97</v>
      </c>
      <c r="Q451" s="26">
        <v>4750</v>
      </c>
      <c r="R451" s="26">
        <v>3960</v>
      </c>
      <c r="S451" s="26">
        <v>9826.4</v>
      </c>
      <c r="T451" s="26">
        <v>5217.5</v>
      </c>
      <c r="U451" s="137">
        <v>10383</v>
      </c>
      <c r="V451" s="137">
        <v>8790</v>
      </c>
      <c r="W451" s="137">
        <v>3840</v>
      </c>
      <c r="X451" s="137">
        <v>4416</v>
      </c>
      <c r="Y451" s="26">
        <v>8000</v>
      </c>
      <c r="Z451" s="167">
        <f t="shared" si="81"/>
        <v>8000</v>
      </c>
      <c r="AA451" s="167">
        <v>3459.98</v>
      </c>
      <c r="AB451" s="64">
        <f t="shared" si="83"/>
        <v>0.4324975</v>
      </c>
      <c r="AC451" s="26">
        <v>8000</v>
      </c>
      <c r="AD451" s="26">
        <v>32000</v>
      </c>
      <c r="AE451" s="26">
        <f t="shared" si="82"/>
        <v>40000</v>
      </c>
      <c r="AF451" s="218"/>
    </row>
    <row r="452" spans="1:32" ht="14.25">
      <c r="A452" s="21"/>
      <c r="B452" s="19"/>
      <c r="C452" s="19" t="s">
        <v>1345</v>
      </c>
      <c r="D452" s="1" t="s">
        <v>1346</v>
      </c>
      <c r="E452" s="7"/>
      <c r="F452" s="9"/>
      <c r="G452" s="7"/>
      <c r="H452" s="9"/>
      <c r="I452" s="9"/>
      <c r="V452" s="137">
        <v>0</v>
      </c>
      <c r="W452" s="137">
        <v>0</v>
      </c>
      <c r="X452" s="137">
        <v>0</v>
      </c>
      <c r="Y452" s="26">
        <v>55000</v>
      </c>
      <c r="Z452" s="167">
        <f t="shared" si="81"/>
        <v>55000</v>
      </c>
      <c r="AA452" s="167">
        <v>0</v>
      </c>
      <c r="AB452" s="64">
        <v>0</v>
      </c>
      <c r="AC452" s="26">
        <v>50000</v>
      </c>
      <c r="AD452" s="26">
        <v>-45000</v>
      </c>
      <c r="AE452" s="26">
        <f>SUM(AC452:AD452)</f>
        <v>5000</v>
      </c>
      <c r="AF452" s="218"/>
    </row>
    <row r="453" spans="1:32" ht="14.25">
      <c r="A453" s="21"/>
      <c r="B453" s="19"/>
      <c r="C453" s="19">
        <v>4210</v>
      </c>
      <c r="D453" s="1" t="s">
        <v>241</v>
      </c>
      <c r="E453" s="7">
        <v>924</v>
      </c>
      <c r="F453" s="9">
        <v>5743.06</v>
      </c>
      <c r="G453" s="7">
        <v>5263.38</v>
      </c>
      <c r="H453" s="9"/>
      <c r="I453" s="9"/>
      <c r="J453" s="26">
        <v>513.03</v>
      </c>
      <c r="K453" s="26">
        <v>760.3</v>
      </c>
      <c r="L453" s="26">
        <v>1031.72</v>
      </c>
      <c r="M453" s="26">
        <v>303.81</v>
      </c>
      <c r="N453" s="26">
        <v>267.18</v>
      </c>
      <c r="O453" s="26">
        <v>381.42</v>
      </c>
      <c r="P453" s="26">
        <v>60.32</v>
      </c>
      <c r="Q453" s="26">
        <v>186.84</v>
      </c>
      <c r="R453" s="26">
        <v>0</v>
      </c>
      <c r="S453" s="26">
        <v>0</v>
      </c>
      <c r="T453" s="26">
        <v>0</v>
      </c>
      <c r="U453" s="137">
        <v>0</v>
      </c>
      <c r="V453" s="137">
        <v>13.98</v>
      </c>
      <c r="W453" s="137">
        <v>0</v>
      </c>
      <c r="X453" s="137">
        <v>0</v>
      </c>
      <c r="Y453" s="26">
        <v>500</v>
      </c>
      <c r="Z453" s="167">
        <f t="shared" si="81"/>
        <v>500</v>
      </c>
      <c r="AA453" s="167">
        <v>113.17</v>
      </c>
      <c r="AB453" s="64">
        <f t="shared" si="83"/>
        <v>0.22634</v>
      </c>
      <c r="AC453" s="26">
        <v>500</v>
      </c>
      <c r="AE453" s="26">
        <f t="shared" si="82"/>
        <v>500</v>
      </c>
      <c r="AF453" s="218"/>
    </row>
    <row r="454" spans="1:32" ht="14.25">
      <c r="A454" s="21"/>
      <c r="B454" s="19"/>
      <c r="C454" s="19">
        <v>4225</v>
      </c>
      <c r="D454" s="1" t="s">
        <v>151</v>
      </c>
      <c r="E454" s="7">
        <v>4800</v>
      </c>
      <c r="F454" s="9">
        <v>2755.68</v>
      </c>
      <c r="G454" s="7"/>
      <c r="H454" s="9">
        <v>7133.04</v>
      </c>
      <c r="I454" s="9">
        <v>4326.92</v>
      </c>
      <c r="J454" s="26">
        <v>6658.27</v>
      </c>
      <c r="K454" s="26">
        <v>4569.37</v>
      </c>
      <c r="L454" s="26">
        <v>13397.93</v>
      </c>
      <c r="M454" s="26">
        <v>269.86</v>
      </c>
      <c r="N454" s="26">
        <v>5941.35</v>
      </c>
      <c r="O454" s="26">
        <v>930.36</v>
      </c>
      <c r="P454" s="26">
        <v>2551.41</v>
      </c>
      <c r="Q454" s="26">
        <v>2444.01</v>
      </c>
      <c r="R454" s="26">
        <v>946.76</v>
      </c>
      <c r="S454" s="26">
        <v>477.92</v>
      </c>
      <c r="T454" s="26">
        <v>998.02</v>
      </c>
      <c r="U454" s="137">
        <v>10.48</v>
      </c>
      <c r="V454" s="137">
        <v>1676</v>
      </c>
      <c r="W454" s="137">
        <v>2263.2</v>
      </c>
      <c r="X454" s="137">
        <v>150</v>
      </c>
      <c r="Y454" s="26">
        <v>2000</v>
      </c>
      <c r="Z454" s="167">
        <f t="shared" si="81"/>
        <v>2000</v>
      </c>
      <c r="AA454" s="167">
        <v>4809.87</v>
      </c>
      <c r="AB454" s="64">
        <f t="shared" si="83"/>
        <v>2.404935</v>
      </c>
      <c r="AC454" s="26">
        <v>3000</v>
      </c>
      <c r="AD454" s="26">
        <v>-1000</v>
      </c>
      <c r="AE454" s="26">
        <f t="shared" si="82"/>
        <v>2000</v>
      </c>
      <c r="AF454" s="218"/>
    </row>
    <row r="455" spans="1:32" ht="14.25" hidden="1">
      <c r="A455" s="21"/>
      <c r="B455" s="19"/>
      <c r="C455" s="19" t="s">
        <v>987</v>
      </c>
      <c r="D455" s="1" t="s">
        <v>988</v>
      </c>
      <c r="E455" s="7"/>
      <c r="F455" s="9"/>
      <c r="G455" s="7"/>
      <c r="H455" s="9"/>
      <c r="I455" s="9"/>
      <c r="K455" s="26">
        <v>5591.43</v>
      </c>
      <c r="L455" s="26">
        <v>6000</v>
      </c>
      <c r="M455" s="26">
        <v>0</v>
      </c>
      <c r="N455" s="26">
        <v>5560.71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6">
        <v>0</v>
      </c>
      <c r="Y455" s="26"/>
      <c r="Z455" s="167">
        <f t="shared" si="81"/>
        <v>0</v>
      </c>
      <c r="AA455" s="167"/>
      <c r="AB455" s="64">
        <v>0</v>
      </c>
      <c r="AE455" s="26">
        <f t="shared" si="82"/>
        <v>0</v>
      </c>
      <c r="AF455" s="218"/>
    </row>
    <row r="456" spans="1:32" ht="14.25" hidden="1">
      <c r="A456" s="21"/>
      <c r="B456" s="19"/>
      <c r="C456" s="19" t="s">
        <v>989</v>
      </c>
      <c r="D456" s="1" t="s">
        <v>990</v>
      </c>
      <c r="E456" s="7"/>
      <c r="F456" s="9"/>
      <c r="G456" s="7"/>
      <c r="H456" s="9"/>
      <c r="I456" s="9"/>
      <c r="K456" s="26">
        <v>3385</v>
      </c>
      <c r="L456" s="26">
        <v>2009.8</v>
      </c>
      <c r="M456" s="26">
        <v>0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6">
        <v>0</v>
      </c>
      <c r="Y456" s="26"/>
      <c r="Z456" s="167">
        <f t="shared" si="81"/>
        <v>0</v>
      </c>
      <c r="AA456" s="167"/>
      <c r="AB456" s="64">
        <v>0</v>
      </c>
      <c r="AE456" s="26">
        <f t="shared" si="82"/>
        <v>0</v>
      </c>
      <c r="AF456" s="218"/>
    </row>
    <row r="457" spans="1:32" ht="14.25">
      <c r="A457" s="21"/>
      <c r="B457" s="19"/>
      <c r="C457" s="19">
        <v>4235</v>
      </c>
      <c r="D457" s="1" t="s">
        <v>242</v>
      </c>
      <c r="E457" s="7">
        <v>1798</v>
      </c>
      <c r="F457" s="9">
        <v>461.14</v>
      </c>
      <c r="G457" s="7">
        <v>2622.95</v>
      </c>
      <c r="H457" s="9">
        <v>1027.44</v>
      </c>
      <c r="I457" s="9">
        <v>3455.49</v>
      </c>
      <c r="J457" s="26">
        <v>5476.39</v>
      </c>
      <c r="K457" s="26">
        <v>-76.99</v>
      </c>
      <c r="L457" s="26">
        <v>721.76</v>
      </c>
      <c r="M457" s="26">
        <v>125.91</v>
      </c>
      <c r="N457" s="26">
        <v>0</v>
      </c>
      <c r="O457" s="26">
        <v>870.98</v>
      </c>
      <c r="P457" s="26">
        <v>0</v>
      </c>
      <c r="Q457" s="26">
        <v>0</v>
      </c>
      <c r="R457" s="26">
        <v>368.38</v>
      </c>
      <c r="S457" s="26">
        <v>909.98</v>
      </c>
      <c r="T457" s="26">
        <v>0</v>
      </c>
      <c r="U457" s="137">
        <v>0</v>
      </c>
      <c r="V457" s="137">
        <v>926.32</v>
      </c>
      <c r="W457" s="137">
        <v>0</v>
      </c>
      <c r="X457" s="137">
        <v>1323.25</v>
      </c>
      <c r="Y457" s="26">
        <v>2000</v>
      </c>
      <c r="Z457" s="167">
        <f t="shared" si="81"/>
        <v>2000</v>
      </c>
      <c r="AA457" s="167">
        <v>0</v>
      </c>
      <c r="AB457" s="64">
        <f t="shared" si="83"/>
        <v>0</v>
      </c>
      <c r="AC457" s="26">
        <v>2000</v>
      </c>
      <c r="AE457" s="26">
        <f t="shared" si="82"/>
        <v>2000</v>
      </c>
      <c r="AF457" s="218"/>
    </row>
    <row r="458" spans="1:32" ht="14.25">
      <c r="A458" s="21"/>
      <c r="B458" s="19"/>
      <c r="C458" s="19" t="s">
        <v>427</v>
      </c>
      <c r="D458" s="1" t="s">
        <v>137</v>
      </c>
      <c r="E458" s="7"/>
      <c r="F458" s="9"/>
      <c r="G458" s="7"/>
      <c r="H458" s="9"/>
      <c r="I458" s="9"/>
      <c r="J458" s="26">
        <v>14277.74</v>
      </c>
      <c r="K458" s="26">
        <v>5566.14</v>
      </c>
      <c r="L458" s="26">
        <v>6558.42</v>
      </c>
      <c r="M458" s="26">
        <v>7134.33</v>
      </c>
      <c r="N458" s="26">
        <v>6713.18</v>
      </c>
      <c r="O458" s="26">
        <v>4591.79</v>
      </c>
      <c r="P458" s="26">
        <v>6756.67</v>
      </c>
      <c r="Q458" s="26">
        <v>3503.87</v>
      </c>
      <c r="R458" s="26">
        <v>1550.86</v>
      </c>
      <c r="S458" s="26">
        <v>2007.74</v>
      </c>
      <c r="T458" s="26">
        <v>2588.43</v>
      </c>
      <c r="U458" s="137">
        <v>3999.38</v>
      </c>
      <c r="V458" s="137">
        <v>3835.52</v>
      </c>
      <c r="W458" s="137">
        <v>3114.61</v>
      </c>
      <c r="X458" s="137">
        <v>4351.96</v>
      </c>
      <c r="Y458" s="26">
        <v>6000</v>
      </c>
      <c r="Z458" s="167">
        <f t="shared" si="81"/>
        <v>6000</v>
      </c>
      <c r="AA458" s="167">
        <v>4153.97</v>
      </c>
      <c r="AB458" s="64">
        <f t="shared" si="83"/>
        <v>0.6923283333333333</v>
      </c>
      <c r="AC458" s="26">
        <v>7000</v>
      </c>
      <c r="AD458" s="26">
        <v>-1000</v>
      </c>
      <c r="AE458" s="26">
        <f t="shared" si="82"/>
        <v>6000</v>
      </c>
      <c r="AF458" s="218"/>
    </row>
    <row r="459" spans="1:32" ht="14.25">
      <c r="A459" s="21"/>
      <c r="B459" s="19"/>
      <c r="C459" s="19">
        <v>4250</v>
      </c>
      <c r="D459" s="1" t="s">
        <v>157</v>
      </c>
      <c r="E459" s="7">
        <v>4155</v>
      </c>
      <c r="F459" s="9">
        <v>4065.35</v>
      </c>
      <c r="G459" s="7">
        <v>4089.16</v>
      </c>
      <c r="H459" s="9">
        <v>5384.26</v>
      </c>
      <c r="I459" s="9">
        <v>4028.5</v>
      </c>
      <c r="J459" s="26">
        <v>7723.09</v>
      </c>
      <c r="K459" s="26">
        <v>11293.7</v>
      </c>
      <c r="L459" s="26">
        <v>10693.06</v>
      </c>
      <c r="M459" s="26">
        <v>12015.29</v>
      </c>
      <c r="N459" s="26">
        <v>11107.87</v>
      </c>
      <c r="O459" s="26">
        <v>13131.8</v>
      </c>
      <c r="P459" s="26">
        <v>11843.75</v>
      </c>
      <c r="Q459" s="26">
        <v>12823.96</v>
      </c>
      <c r="R459" s="26">
        <v>12911.89</v>
      </c>
      <c r="S459" s="26">
        <v>11824.97</v>
      </c>
      <c r="T459" s="26">
        <v>13141.09</v>
      </c>
      <c r="U459" s="137">
        <v>10545.54</v>
      </c>
      <c r="V459" s="137">
        <v>10618.47</v>
      </c>
      <c r="W459" s="137">
        <v>10020.12</v>
      </c>
      <c r="X459" s="137">
        <v>11721.07</v>
      </c>
      <c r="Y459" s="26">
        <v>12000</v>
      </c>
      <c r="Z459" s="167">
        <f t="shared" si="81"/>
        <v>12000</v>
      </c>
      <c r="AA459" s="167">
        <v>7850.97</v>
      </c>
      <c r="AB459" s="64">
        <f t="shared" si="83"/>
        <v>0.6542475</v>
      </c>
      <c r="AC459" s="26">
        <v>12000</v>
      </c>
      <c r="AE459" s="26">
        <f t="shared" si="82"/>
        <v>12000</v>
      </c>
      <c r="AF459" s="218"/>
    </row>
    <row r="460" spans="1:32" ht="14.25">
      <c r="A460" s="21"/>
      <c r="B460" s="19"/>
      <c r="C460" s="19">
        <v>4260</v>
      </c>
      <c r="D460" s="1" t="s">
        <v>188</v>
      </c>
      <c r="E460" s="7">
        <v>719</v>
      </c>
      <c r="F460" s="9">
        <v>591.48</v>
      </c>
      <c r="G460" s="7">
        <v>693.22</v>
      </c>
      <c r="H460" s="9">
        <v>589.31</v>
      </c>
      <c r="I460" s="9">
        <v>749.15</v>
      </c>
      <c r="J460" s="26">
        <v>1771.39</v>
      </c>
      <c r="K460" s="26">
        <v>1581.63</v>
      </c>
      <c r="L460" s="26">
        <v>1761.54</v>
      </c>
      <c r="M460" s="26">
        <v>2580.62</v>
      </c>
      <c r="N460" s="26">
        <v>2561.9</v>
      </c>
      <c r="O460" s="26">
        <v>2748.18</v>
      </c>
      <c r="P460" s="26">
        <v>2514.35</v>
      </c>
      <c r="Q460" s="26">
        <v>2717.13</v>
      </c>
      <c r="R460" s="26">
        <v>2819.56</v>
      </c>
      <c r="S460" s="26">
        <v>2714.2</v>
      </c>
      <c r="T460" s="26">
        <v>3103.09</v>
      </c>
      <c r="U460" s="137">
        <v>3312.09</v>
      </c>
      <c r="V460" s="137">
        <v>3233.76</v>
      </c>
      <c r="W460" s="137">
        <v>3206.73</v>
      </c>
      <c r="X460" s="137">
        <v>2570.81</v>
      </c>
      <c r="Y460" s="26">
        <v>3500</v>
      </c>
      <c r="Z460" s="167">
        <f t="shared" si="81"/>
        <v>3500</v>
      </c>
      <c r="AA460" s="167">
        <v>1799.75</v>
      </c>
      <c r="AB460" s="64">
        <f t="shared" si="83"/>
        <v>0.5142142857142857</v>
      </c>
      <c r="AC460" s="26">
        <v>3500</v>
      </c>
      <c r="AE460" s="26">
        <f t="shared" si="82"/>
        <v>3500</v>
      </c>
      <c r="AF460" s="218"/>
    </row>
    <row r="461" spans="1:32" ht="14.25">
      <c r="A461" s="21"/>
      <c r="B461" s="19"/>
      <c r="C461" s="19" t="s">
        <v>961</v>
      </c>
      <c r="D461" s="1" t="s">
        <v>207</v>
      </c>
      <c r="E461" s="7"/>
      <c r="F461" s="9"/>
      <c r="G461" s="7"/>
      <c r="H461" s="9"/>
      <c r="I461" s="9"/>
      <c r="J461" s="26">
        <v>0</v>
      </c>
      <c r="K461" s="26">
        <v>142.61</v>
      </c>
      <c r="L461" s="26">
        <v>392.3</v>
      </c>
      <c r="M461" s="26">
        <v>45.9</v>
      </c>
      <c r="N461" s="26">
        <v>0</v>
      </c>
      <c r="O461" s="26">
        <v>126.42</v>
      </c>
      <c r="P461" s="26">
        <v>0</v>
      </c>
      <c r="Q461" s="26">
        <v>0</v>
      </c>
      <c r="R461" s="26">
        <v>0</v>
      </c>
      <c r="S461" s="26">
        <v>0</v>
      </c>
      <c r="T461" s="26">
        <v>0</v>
      </c>
      <c r="U461" s="137">
        <v>0</v>
      </c>
      <c r="V461" s="137">
        <v>0</v>
      </c>
      <c r="W461" s="137">
        <v>0</v>
      </c>
      <c r="X461" s="137">
        <v>0</v>
      </c>
      <c r="Y461" s="26">
        <v>500</v>
      </c>
      <c r="Z461" s="167">
        <f t="shared" si="81"/>
        <v>500</v>
      </c>
      <c r="AA461" s="167">
        <v>0</v>
      </c>
      <c r="AB461" s="64">
        <f t="shared" si="83"/>
        <v>0</v>
      </c>
      <c r="AC461" s="26">
        <v>500</v>
      </c>
      <c r="AE461" s="26">
        <f t="shared" si="82"/>
        <v>500</v>
      </c>
      <c r="AF461" s="218"/>
    </row>
    <row r="462" spans="1:32" ht="14.25">
      <c r="A462" s="21"/>
      <c r="B462" s="19"/>
      <c r="C462" s="19">
        <v>4280.1</v>
      </c>
      <c r="D462" s="1" t="s">
        <v>243</v>
      </c>
      <c r="E462" s="7">
        <v>1089</v>
      </c>
      <c r="F462" s="9">
        <v>117</v>
      </c>
      <c r="G462" s="7">
        <v>206</v>
      </c>
      <c r="H462" s="9">
        <v>81</v>
      </c>
      <c r="I462" s="9">
        <v>500</v>
      </c>
      <c r="J462" s="26">
        <v>0</v>
      </c>
      <c r="K462" s="26">
        <v>403.5</v>
      </c>
      <c r="L462" s="26">
        <v>170</v>
      </c>
      <c r="M462" s="26">
        <v>163</v>
      </c>
      <c r="N462" s="26">
        <v>129.92</v>
      </c>
      <c r="O462" s="26">
        <v>792</v>
      </c>
      <c r="P462" s="26">
        <v>0</v>
      </c>
      <c r="Q462" s="26">
        <v>0</v>
      </c>
      <c r="R462" s="26">
        <v>988.5</v>
      </c>
      <c r="S462" s="26">
        <v>0</v>
      </c>
      <c r="T462" s="26">
        <v>0</v>
      </c>
      <c r="U462" s="137">
        <v>0</v>
      </c>
      <c r="V462" s="137">
        <v>0</v>
      </c>
      <c r="W462" s="137">
        <v>0</v>
      </c>
      <c r="X462" s="137">
        <v>0</v>
      </c>
      <c r="Y462" s="26">
        <v>500</v>
      </c>
      <c r="Z462" s="167">
        <f t="shared" si="81"/>
        <v>500</v>
      </c>
      <c r="AA462" s="167">
        <v>0</v>
      </c>
      <c r="AB462" s="64">
        <f t="shared" si="83"/>
        <v>0</v>
      </c>
      <c r="AC462" s="26">
        <v>500</v>
      </c>
      <c r="AE462" s="26">
        <f t="shared" si="82"/>
        <v>500</v>
      </c>
      <c r="AF462" s="218"/>
    </row>
    <row r="463" spans="1:32" ht="14.25">
      <c r="A463" s="21"/>
      <c r="B463" s="19"/>
      <c r="C463" s="19">
        <v>4280.2</v>
      </c>
      <c r="D463" s="1" t="s">
        <v>244</v>
      </c>
      <c r="E463" s="7">
        <v>648</v>
      </c>
      <c r="F463" s="9">
        <v>693.11</v>
      </c>
      <c r="G463" s="7">
        <v>296.28</v>
      </c>
      <c r="H463" s="9">
        <v>5763.61</v>
      </c>
      <c r="I463" s="9">
        <v>615.04</v>
      </c>
      <c r="J463" s="26">
        <v>914.5</v>
      </c>
      <c r="K463" s="26">
        <v>46400.21</v>
      </c>
      <c r="L463" s="26">
        <v>769.15</v>
      </c>
      <c r="M463" s="26">
        <v>937.65</v>
      </c>
      <c r="N463" s="26">
        <v>446.03</v>
      </c>
      <c r="O463" s="26">
        <v>1050.83</v>
      </c>
      <c r="P463" s="26">
        <v>192.29</v>
      </c>
      <c r="Q463" s="26">
        <v>2887.28</v>
      </c>
      <c r="R463" s="26">
        <v>1177.99</v>
      </c>
      <c r="S463" s="26">
        <v>566</v>
      </c>
      <c r="T463" s="26">
        <v>4523.24</v>
      </c>
      <c r="U463" s="137">
        <v>0</v>
      </c>
      <c r="V463" s="137">
        <v>862.62</v>
      </c>
      <c r="W463" s="137">
        <v>929.07</v>
      </c>
      <c r="X463" s="137">
        <v>414</v>
      </c>
      <c r="Y463" s="26">
        <v>8000</v>
      </c>
      <c r="Z463" s="167">
        <f t="shared" si="81"/>
        <v>8000</v>
      </c>
      <c r="AA463" s="167">
        <v>407</v>
      </c>
      <c r="AB463" s="64">
        <f t="shared" si="83"/>
        <v>0.050875</v>
      </c>
      <c r="AC463" s="26">
        <v>8000</v>
      </c>
      <c r="AE463" s="26">
        <f t="shared" si="82"/>
        <v>8000</v>
      </c>
      <c r="AF463" s="218"/>
    </row>
    <row r="464" spans="1:32" ht="14.25">
      <c r="A464" s="21"/>
      <c r="B464" s="19"/>
      <c r="C464" s="19">
        <v>4280.3</v>
      </c>
      <c r="D464" s="1" t="s">
        <v>245</v>
      </c>
      <c r="E464" s="7">
        <v>0</v>
      </c>
      <c r="F464" s="9">
        <v>1500</v>
      </c>
      <c r="G464" s="7">
        <v>2499.84</v>
      </c>
      <c r="H464" s="9">
        <v>2439.2</v>
      </c>
      <c r="I464" s="9"/>
      <c r="J464" s="26">
        <v>1000.82</v>
      </c>
      <c r="K464" s="26">
        <v>178.56</v>
      </c>
      <c r="L464" s="26">
        <v>5600</v>
      </c>
      <c r="M464" s="26">
        <v>0</v>
      </c>
      <c r="N464" s="26">
        <v>38.37</v>
      </c>
      <c r="O464" s="26">
        <v>0</v>
      </c>
      <c r="P464" s="26">
        <v>0</v>
      </c>
      <c r="Q464" s="26">
        <v>0</v>
      </c>
      <c r="R464" s="26">
        <v>0</v>
      </c>
      <c r="S464" s="26">
        <v>346.44</v>
      </c>
      <c r="T464" s="26">
        <v>0</v>
      </c>
      <c r="U464" s="137">
        <v>0</v>
      </c>
      <c r="V464" s="137">
        <v>0</v>
      </c>
      <c r="W464" s="137">
        <v>0</v>
      </c>
      <c r="X464" s="137">
        <v>0</v>
      </c>
      <c r="Y464" s="26">
        <v>0</v>
      </c>
      <c r="Z464" s="167">
        <f t="shared" si="81"/>
        <v>0</v>
      </c>
      <c r="AA464" s="167">
        <v>0</v>
      </c>
      <c r="AB464" s="64">
        <v>0</v>
      </c>
      <c r="AC464" s="26">
        <v>0</v>
      </c>
      <c r="AE464" s="26">
        <f t="shared" si="82"/>
        <v>0</v>
      </c>
      <c r="AF464" s="218"/>
    </row>
    <row r="465" spans="1:32" ht="14.25">
      <c r="A465" s="21"/>
      <c r="B465" s="19"/>
      <c r="C465" s="19" t="s">
        <v>908</v>
      </c>
      <c r="D465" s="1" t="s">
        <v>189</v>
      </c>
      <c r="E465" s="7"/>
      <c r="F465" s="9"/>
      <c r="G465" s="7"/>
      <c r="H465" s="9"/>
      <c r="I465" s="9"/>
      <c r="J465" s="26">
        <v>59738.14</v>
      </c>
      <c r="K465" s="26">
        <v>85172.45</v>
      </c>
      <c r="L465" s="26">
        <v>101644.12</v>
      </c>
      <c r="M465" s="26">
        <v>126357.15</v>
      </c>
      <c r="N465" s="26">
        <v>126448.7</v>
      </c>
      <c r="O465" s="26">
        <v>112092.27</v>
      </c>
      <c r="P465" s="26">
        <v>96030.72</v>
      </c>
      <c r="Q465" s="26">
        <v>107305.41</v>
      </c>
      <c r="R465" s="26">
        <v>65050.21</v>
      </c>
      <c r="S465" s="26">
        <v>43456.36</v>
      </c>
      <c r="T465" s="26">
        <v>60480.98</v>
      </c>
      <c r="U465" s="137">
        <v>65655.89</v>
      </c>
      <c r="V465" s="137">
        <v>68463.88</v>
      </c>
      <c r="W465" s="137">
        <v>16221.45</v>
      </c>
      <c r="X465" s="137">
        <v>55647.5</v>
      </c>
      <c r="Y465" s="26">
        <v>100000</v>
      </c>
      <c r="Z465" s="167">
        <f t="shared" si="81"/>
        <v>100000</v>
      </c>
      <c r="AA465" s="167">
        <v>44371.44</v>
      </c>
      <c r="AB465" s="64">
        <f t="shared" si="83"/>
        <v>0.4437144</v>
      </c>
      <c r="AC465" s="26">
        <v>100000</v>
      </c>
      <c r="AD465" s="26">
        <v>-30000</v>
      </c>
      <c r="AE465" s="26">
        <f t="shared" si="82"/>
        <v>70000</v>
      </c>
      <c r="AF465" s="218"/>
    </row>
    <row r="466" spans="1:32" ht="14.25">
      <c r="A466" s="21"/>
      <c r="B466" s="19"/>
      <c r="C466" s="19" t="s">
        <v>991</v>
      </c>
      <c r="D466" s="1" t="s">
        <v>962</v>
      </c>
      <c r="E466" s="7"/>
      <c r="F466" s="9"/>
      <c r="G466" s="7"/>
      <c r="H466" s="9"/>
      <c r="I466" s="9"/>
      <c r="J466" s="26">
        <v>0</v>
      </c>
      <c r="K466" s="26">
        <v>39819.81</v>
      </c>
      <c r="L466" s="26">
        <v>1666</v>
      </c>
      <c r="M466" s="26">
        <v>4251.11</v>
      </c>
      <c r="N466" s="26">
        <v>11405.36</v>
      </c>
      <c r="O466" s="26">
        <v>100</v>
      </c>
      <c r="P466" s="26">
        <v>2003.13</v>
      </c>
      <c r="Q466" s="26">
        <v>1790</v>
      </c>
      <c r="R466" s="26">
        <v>2770.5</v>
      </c>
      <c r="S466" s="26">
        <v>2205</v>
      </c>
      <c r="T466" s="26">
        <v>6614.73</v>
      </c>
      <c r="U466" s="137">
        <v>1805</v>
      </c>
      <c r="V466" s="137">
        <v>14583.21</v>
      </c>
      <c r="W466" s="137">
        <v>39134.13</v>
      </c>
      <c r="X466" s="137">
        <v>2285</v>
      </c>
      <c r="Y466" s="26">
        <v>15000</v>
      </c>
      <c r="Z466" s="167">
        <f t="shared" si="81"/>
        <v>15000</v>
      </c>
      <c r="AA466" s="167">
        <v>0</v>
      </c>
      <c r="AB466" s="64">
        <f t="shared" si="83"/>
        <v>0</v>
      </c>
      <c r="AC466" s="26">
        <v>15000</v>
      </c>
      <c r="AE466" s="26">
        <f t="shared" si="82"/>
        <v>15000</v>
      </c>
      <c r="AF466" s="218"/>
    </row>
    <row r="467" spans="1:32" ht="14.25">
      <c r="A467" s="21"/>
      <c r="B467" s="19"/>
      <c r="C467" s="19" t="s">
        <v>992</v>
      </c>
      <c r="D467" s="1" t="s">
        <v>963</v>
      </c>
      <c r="E467" s="7"/>
      <c r="F467" s="9"/>
      <c r="G467" s="7"/>
      <c r="H467" s="9"/>
      <c r="I467" s="9"/>
      <c r="J467" s="26">
        <v>0</v>
      </c>
      <c r="K467" s="26">
        <v>40</v>
      </c>
      <c r="L467" s="26">
        <v>0</v>
      </c>
      <c r="M467" s="26">
        <v>0</v>
      </c>
      <c r="N467" s="26">
        <v>75.82</v>
      </c>
      <c r="O467" s="26">
        <v>0</v>
      </c>
      <c r="P467" s="26">
        <v>0</v>
      </c>
      <c r="Q467" s="26">
        <v>0</v>
      </c>
      <c r="R467" s="26">
        <v>0</v>
      </c>
      <c r="S467" s="26">
        <v>0</v>
      </c>
      <c r="T467" s="26">
        <v>114.43</v>
      </c>
      <c r="U467" s="137">
        <v>38.9</v>
      </c>
      <c r="V467" s="137">
        <v>0</v>
      </c>
      <c r="W467" s="137">
        <v>0</v>
      </c>
      <c r="X467" s="137">
        <v>0</v>
      </c>
      <c r="Y467" s="26">
        <v>2000</v>
      </c>
      <c r="Z467" s="167">
        <f t="shared" si="81"/>
        <v>2000</v>
      </c>
      <c r="AA467" s="167">
        <v>0</v>
      </c>
      <c r="AB467" s="64">
        <f t="shared" si="83"/>
        <v>0</v>
      </c>
      <c r="AC467" s="26">
        <v>2000</v>
      </c>
      <c r="AE467" s="26">
        <f t="shared" si="82"/>
        <v>2000</v>
      </c>
      <c r="AF467" s="218"/>
    </row>
    <row r="468" spans="1:32" ht="14.25" hidden="1">
      <c r="A468" s="21"/>
      <c r="B468" s="19"/>
      <c r="C468" s="19" t="s">
        <v>993</v>
      </c>
      <c r="D468" s="1" t="s">
        <v>964</v>
      </c>
      <c r="E468" s="7"/>
      <c r="F468" s="9"/>
      <c r="G468" s="7"/>
      <c r="H468" s="9"/>
      <c r="I468" s="9"/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0</v>
      </c>
      <c r="T468" s="26">
        <v>0</v>
      </c>
      <c r="Y468" s="26"/>
      <c r="Z468" s="167">
        <f t="shared" si="81"/>
        <v>0</v>
      </c>
      <c r="AA468" s="167"/>
      <c r="AB468" s="64">
        <v>0</v>
      </c>
      <c r="AD468" s="42"/>
      <c r="AE468" s="26">
        <f t="shared" si="82"/>
        <v>0</v>
      </c>
      <c r="AF468" s="218"/>
    </row>
    <row r="469" spans="1:32" ht="14.25" hidden="1">
      <c r="A469" s="21"/>
      <c r="B469" s="19"/>
      <c r="C469" s="19" t="s">
        <v>994</v>
      </c>
      <c r="D469" s="1" t="s">
        <v>965</v>
      </c>
      <c r="E469" s="7"/>
      <c r="F469" s="9"/>
      <c r="G469" s="7"/>
      <c r="H469" s="9"/>
      <c r="I469" s="9"/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0</v>
      </c>
      <c r="T469" s="26">
        <v>0</v>
      </c>
      <c r="Y469" s="26"/>
      <c r="Z469" s="167">
        <f t="shared" si="81"/>
        <v>0</v>
      </c>
      <c r="AA469" s="167"/>
      <c r="AB469" s="64">
        <v>0</v>
      </c>
      <c r="AE469" s="26">
        <f t="shared" si="82"/>
        <v>0</v>
      </c>
      <c r="AF469" s="218"/>
    </row>
    <row r="470" spans="1:32" ht="14.25">
      <c r="A470" s="21"/>
      <c r="B470" s="19"/>
      <c r="C470" s="19" t="s">
        <v>504</v>
      </c>
      <c r="D470" s="1" t="s">
        <v>715</v>
      </c>
      <c r="E470" s="7">
        <v>5293</v>
      </c>
      <c r="F470" s="9">
        <v>5255</v>
      </c>
      <c r="G470" s="7">
        <v>9297.61</v>
      </c>
      <c r="H470" s="9">
        <v>9605.51</v>
      </c>
      <c r="I470" s="9"/>
      <c r="J470" s="26">
        <v>7275</v>
      </c>
      <c r="K470" s="26">
        <v>11156.95</v>
      </c>
      <c r="L470" s="26">
        <v>11289.05</v>
      </c>
      <c r="M470" s="26">
        <v>10357.25</v>
      </c>
      <c r="N470" s="26">
        <v>9880.94</v>
      </c>
      <c r="O470" s="26">
        <v>9774.32</v>
      </c>
      <c r="P470" s="26">
        <v>8530.33</v>
      </c>
      <c r="Q470" s="26">
        <v>8562.55</v>
      </c>
      <c r="R470" s="26">
        <v>8571.02</v>
      </c>
      <c r="S470" s="26">
        <v>8870.07</v>
      </c>
      <c r="T470" s="26">
        <v>5703.45</v>
      </c>
      <c r="U470" s="137">
        <v>5847.98</v>
      </c>
      <c r="V470" s="137">
        <v>6333.88</v>
      </c>
      <c r="W470" s="137">
        <v>6674.94</v>
      </c>
      <c r="X470" s="137">
        <v>6473.45</v>
      </c>
      <c r="Y470" s="26">
        <v>7500</v>
      </c>
      <c r="Z470" s="167">
        <f t="shared" si="81"/>
        <v>7500</v>
      </c>
      <c r="AA470" s="167">
        <v>8840.03</v>
      </c>
      <c r="AB470" s="64">
        <f t="shared" si="83"/>
        <v>1.1786706666666666</v>
      </c>
      <c r="AC470" s="26">
        <v>8500</v>
      </c>
      <c r="AD470" s="26">
        <v>800</v>
      </c>
      <c r="AE470" s="26">
        <f t="shared" si="82"/>
        <v>9300</v>
      </c>
      <c r="AF470" s="218"/>
    </row>
    <row r="471" spans="1:32" ht="14.25" hidden="1">
      <c r="A471" s="21"/>
      <c r="B471" s="19"/>
      <c r="C471" s="19" t="s">
        <v>716</v>
      </c>
      <c r="D471" s="1" t="s">
        <v>717</v>
      </c>
      <c r="E471" s="7">
        <v>2988</v>
      </c>
      <c r="F471" s="9">
        <v>3520.98</v>
      </c>
      <c r="G471" s="7"/>
      <c r="H471" s="9"/>
      <c r="I471" s="9"/>
      <c r="J471" s="26">
        <v>0</v>
      </c>
      <c r="K471" s="26">
        <v>0</v>
      </c>
      <c r="L471" s="26">
        <v>0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>
        <v>0</v>
      </c>
      <c r="S471" s="26">
        <v>0</v>
      </c>
      <c r="T471" s="26">
        <v>0</v>
      </c>
      <c r="Y471" s="26"/>
      <c r="Z471" s="167">
        <f t="shared" si="81"/>
        <v>0</v>
      </c>
      <c r="AA471" s="167"/>
      <c r="AB471" s="64">
        <v>0</v>
      </c>
      <c r="AE471" s="26">
        <f t="shared" si="82"/>
        <v>0</v>
      </c>
      <c r="AF471" s="218"/>
    </row>
    <row r="472" spans="1:32" ht="14.25" hidden="1">
      <c r="A472" s="21"/>
      <c r="B472" s="19"/>
      <c r="C472" s="19" t="s">
        <v>163</v>
      </c>
      <c r="D472" s="1" t="s">
        <v>124</v>
      </c>
      <c r="E472" s="7"/>
      <c r="F472" s="9"/>
      <c r="G472" s="7"/>
      <c r="H472" s="9"/>
      <c r="I472" s="9"/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0</v>
      </c>
      <c r="T472" s="26">
        <v>0</v>
      </c>
      <c r="Y472" s="26"/>
      <c r="Z472" s="167">
        <f t="shared" si="81"/>
        <v>0</v>
      </c>
      <c r="AA472" s="167"/>
      <c r="AB472" s="64">
        <v>0</v>
      </c>
      <c r="AE472" s="26">
        <f t="shared" si="82"/>
        <v>0</v>
      </c>
      <c r="AF472" s="218"/>
    </row>
    <row r="473" spans="1:32" ht="14.25">
      <c r="A473" s="21"/>
      <c r="B473" s="19"/>
      <c r="C473" s="19" t="s">
        <v>97</v>
      </c>
      <c r="D473" s="1" t="s">
        <v>140</v>
      </c>
      <c r="E473" s="7"/>
      <c r="F473" s="9"/>
      <c r="G473" s="7"/>
      <c r="H473" s="9"/>
      <c r="I473" s="9"/>
      <c r="J473" s="26">
        <v>0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6">
        <v>0</v>
      </c>
      <c r="Q473" s="26">
        <v>0</v>
      </c>
      <c r="R473" s="26">
        <v>0</v>
      </c>
      <c r="S473" s="26">
        <v>0</v>
      </c>
      <c r="T473" s="26">
        <v>0</v>
      </c>
      <c r="U473" s="137">
        <v>0</v>
      </c>
      <c r="V473" s="137">
        <v>0</v>
      </c>
      <c r="W473" s="137">
        <v>0</v>
      </c>
      <c r="X473" s="137">
        <v>0</v>
      </c>
      <c r="Y473" s="26">
        <v>0</v>
      </c>
      <c r="Z473" s="167">
        <f t="shared" si="81"/>
        <v>0</v>
      </c>
      <c r="AA473" s="167">
        <v>0</v>
      </c>
      <c r="AB473" s="64">
        <v>0</v>
      </c>
      <c r="AC473" s="26">
        <v>0</v>
      </c>
      <c r="AD473" s="42"/>
      <c r="AE473" s="26">
        <f t="shared" si="82"/>
        <v>0</v>
      </c>
      <c r="AF473" s="218"/>
    </row>
    <row r="474" spans="1:32" ht="14.25">
      <c r="A474" s="21"/>
      <c r="B474" s="19"/>
      <c r="C474" s="19" t="s">
        <v>99</v>
      </c>
      <c r="D474" s="1" t="s">
        <v>100</v>
      </c>
      <c r="E474" s="7"/>
      <c r="F474" s="9"/>
      <c r="G474" s="7"/>
      <c r="H474" s="9"/>
      <c r="I474" s="9"/>
      <c r="J474" s="26">
        <v>1869.4</v>
      </c>
      <c r="K474" s="26">
        <v>4348.18</v>
      </c>
      <c r="L474" s="26">
        <v>3093.05</v>
      </c>
      <c r="M474" s="26">
        <v>2318.96</v>
      </c>
      <c r="N474" s="26">
        <v>1970.11</v>
      </c>
      <c r="O474" s="26">
        <v>1421.99</v>
      </c>
      <c r="P474" s="26">
        <v>141.89</v>
      </c>
      <c r="Q474" s="26">
        <v>84.45</v>
      </c>
      <c r="R474" s="26">
        <v>46.37</v>
      </c>
      <c r="S474" s="26">
        <v>20.64</v>
      </c>
      <c r="T474" s="26">
        <v>28.93</v>
      </c>
      <c r="U474" s="137">
        <v>22.46</v>
      </c>
      <c r="V474" s="137">
        <v>12.78</v>
      </c>
      <c r="W474" s="137">
        <v>14.6</v>
      </c>
      <c r="X474" s="137">
        <v>44.6</v>
      </c>
      <c r="Y474" s="26">
        <v>200</v>
      </c>
      <c r="Z474" s="167">
        <f t="shared" si="81"/>
        <v>200</v>
      </c>
      <c r="AA474" s="167">
        <v>523.59</v>
      </c>
      <c r="AB474" s="64">
        <v>0</v>
      </c>
      <c r="AC474" s="26">
        <v>500</v>
      </c>
      <c r="AD474" s="26">
        <v>200</v>
      </c>
      <c r="AE474" s="26">
        <f t="shared" si="82"/>
        <v>700</v>
      </c>
      <c r="AF474" s="218"/>
    </row>
    <row r="475" spans="1:32" ht="14.25">
      <c r="A475" s="21"/>
      <c r="B475" s="19"/>
      <c r="C475" s="19" t="s">
        <v>101</v>
      </c>
      <c r="D475" s="1" t="s">
        <v>710</v>
      </c>
      <c r="E475" s="7"/>
      <c r="F475" s="9"/>
      <c r="G475" s="7"/>
      <c r="H475" s="9"/>
      <c r="I475" s="9"/>
      <c r="J475" s="26">
        <v>2.49</v>
      </c>
      <c r="K475" s="26">
        <v>12.32</v>
      </c>
      <c r="L475" s="26">
        <v>0</v>
      </c>
      <c r="M475" s="26">
        <v>0</v>
      </c>
      <c r="N475" s="26">
        <v>0</v>
      </c>
      <c r="O475" s="26">
        <v>0</v>
      </c>
      <c r="P475" s="26">
        <v>0</v>
      </c>
      <c r="Q475" s="26">
        <v>0</v>
      </c>
      <c r="R475" s="26">
        <v>0</v>
      </c>
      <c r="S475" s="26">
        <v>0</v>
      </c>
      <c r="T475" s="26">
        <v>0</v>
      </c>
      <c r="U475" s="137">
        <v>0</v>
      </c>
      <c r="V475" s="137">
        <v>0</v>
      </c>
      <c r="W475" s="137">
        <v>0</v>
      </c>
      <c r="X475" s="137">
        <v>0</v>
      </c>
      <c r="Y475" s="26">
        <v>50</v>
      </c>
      <c r="Z475" s="167">
        <f t="shared" si="81"/>
        <v>50</v>
      </c>
      <c r="AA475" s="167">
        <v>0</v>
      </c>
      <c r="AB475" s="64">
        <f t="shared" si="83"/>
        <v>0</v>
      </c>
      <c r="AC475" s="26">
        <v>0</v>
      </c>
      <c r="AD475" s="26">
        <v>50</v>
      </c>
      <c r="AE475" s="26">
        <f t="shared" si="82"/>
        <v>50</v>
      </c>
      <c r="AF475" s="218"/>
    </row>
    <row r="476" spans="1:32" ht="14.25">
      <c r="A476" s="161"/>
      <c r="B476" s="162"/>
      <c r="C476" s="162" t="s">
        <v>102</v>
      </c>
      <c r="D476" s="163" t="s">
        <v>687</v>
      </c>
      <c r="E476" s="164"/>
      <c r="F476" s="165"/>
      <c r="G476" s="164"/>
      <c r="H476" s="165"/>
      <c r="I476" s="165"/>
      <c r="J476" s="166">
        <v>0</v>
      </c>
      <c r="K476" s="166">
        <v>0</v>
      </c>
      <c r="L476" s="166">
        <v>0</v>
      </c>
      <c r="M476" s="166">
        <v>0</v>
      </c>
      <c r="N476" s="166">
        <v>9275.77</v>
      </c>
      <c r="O476" s="166">
        <v>0</v>
      </c>
      <c r="P476" s="166">
        <v>0</v>
      </c>
      <c r="Q476" s="166">
        <v>0</v>
      </c>
      <c r="R476" s="166">
        <v>0</v>
      </c>
      <c r="S476" s="166">
        <v>0</v>
      </c>
      <c r="T476" s="166">
        <v>0</v>
      </c>
      <c r="U476" s="167">
        <v>0</v>
      </c>
      <c r="V476" s="167">
        <v>0</v>
      </c>
      <c r="W476" s="167">
        <v>0</v>
      </c>
      <c r="X476" s="167">
        <v>0</v>
      </c>
      <c r="Y476" s="26">
        <v>0</v>
      </c>
      <c r="Z476" s="167">
        <f t="shared" si="81"/>
        <v>0</v>
      </c>
      <c r="AA476" s="167">
        <v>0</v>
      </c>
      <c r="AB476" s="112">
        <v>0</v>
      </c>
      <c r="AC476" s="166">
        <v>0</v>
      </c>
      <c r="AD476" s="168"/>
      <c r="AE476" s="166">
        <f t="shared" si="82"/>
        <v>0</v>
      </c>
      <c r="AF476" s="218"/>
    </row>
    <row r="477" spans="1:32" ht="15" thickBot="1">
      <c r="A477" s="31"/>
      <c r="B477" s="32"/>
      <c r="C477" s="32" t="s">
        <v>686</v>
      </c>
      <c r="D477" s="38" t="s">
        <v>711</v>
      </c>
      <c r="E477" s="34">
        <v>6887</v>
      </c>
      <c r="F477" s="35">
        <v>7401.69</v>
      </c>
      <c r="G477" s="34">
        <v>3389.37</v>
      </c>
      <c r="H477" s="35">
        <v>2837.11</v>
      </c>
      <c r="I477" s="35">
        <v>2757.82</v>
      </c>
      <c r="J477" s="36">
        <v>2589.1</v>
      </c>
      <c r="K477" s="36">
        <v>2855.84</v>
      </c>
      <c r="L477" s="36">
        <v>2746.66</v>
      </c>
      <c r="M477" s="36">
        <v>2939.44</v>
      </c>
      <c r="N477" s="36">
        <v>0</v>
      </c>
      <c r="O477" s="36">
        <v>3966.69</v>
      </c>
      <c r="P477" s="36">
        <v>4310.75</v>
      </c>
      <c r="Q477" s="36">
        <v>0</v>
      </c>
      <c r="R477" s="36">
        <v>0</v>
      </c>
      <c r="S477" s="36">
        <v>0</v>
      </c>
      <c r="T477" s="36">
        <v>0</v>
      </c>
      <c r="U477" s="138">
        <v>0</v>
      </c>
      <c r="V477" s="138">
        <v>0</v>
      </c>
      <c r="W477" s="138">
        <v>0</v>
      </c>
      <c r="X477" s="138">
        <v>0</v>
      </c>
      <c r="Y477" s="36">
        <v>0</v>
      </c>
      <c r="Z477" s="138">
        <f t="shared" si="81"/>
        <v>0</v>
      </c>
      <c r="AA477" s="138">
        <v>0</v>
      </c>
      <c r="AB477" s="65">
        <v>0</v>
      </c>
      <c r="AC477" s="36">
        <v>0</v>
      </c>
      <c r="AD477" s="36"/>
      <c r="AE477" s="36">
        <f t="shared" si="82"/>
        <v>0</v>
      </c>
      <c r="AF477" s="218"/>
    </row>
    <row r="478" spans="1:32" ht="14.25" hidden="1">
      <c r="A478" s="21"/>
      <c r="B478" s="19"/>
      <c r="C478" s="19" t="s">
        <v>1101</v>
      </c>
      <c r="D478" s="1" t="s">
        <v>1102</v>
      </c>
      <c r="E478" s="7"/>
      <c r="F478" s="9"/>
      <c r="G478" s="7"/>
      <c r="H478" s="9"/>
      <c r="I478" s="9"/>
      <c r="O478" s="26">
        <v>0</v>
      </c>
      <c r="P478" s="26">
        <v>0</v>
      </c>
      <c r="Q478" s="26">
        <v>0</v>
      </c>
      <c r="R478" s="26">
        <v>0</v>
      </c>
      <c r="S478" s="26">
        <v>0</v>
      </c>
      <c r="T478" s="26">
        <v>0</v>
      </c>
      <c r="AB478" s="64">
        <v>0</v>
      </c>
      <c r="AC478" s="26">
        <v>0</v>
      </c>
      <c r="AE478" s="26">
        <f t="shared" si="82"/>
        <v>0</v>
      </c>
      <c r="AF478" s="218"/>
    </row>
    <row r="479" spans="1:32" ht="15" hidden="1" thickBot="1">
      <c r="A479" s="31"/>
      <c r="B479" s="32"/>
      <c r="C479" s="32" t="s">
        <v>1103</v>
      </c>
      <c r="D479" s="38" t="s">
        <v>1104</v>
      </c>
      <c r="E479" s="34"/>
      <c r="F479" s="35"/>
      <c r="G479" s="34"/>
      <c r="H479" s="35"/>
      <c r="I479" s="35"/>
      <c r="J479" s="36"/>
      <c r="K479" s="36"/>
      <c r="L479" s="36"/>
      <c r="M479" s="36"/>
      <c r="N479" s="36"/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v>0</v>
      </c>
      <c r="U479" s="138"/>
      <c r="V479" s="138"/>
      <c r="W479" s="138"/>
      <c r="X479" s="138"/>
      <c r="Y479" s="138"/>
      <c r="Z479" s="138"/>
      <c r="AA479" s="138"/>
      <c r="AB479" s="65">
        <v>0</v>
      </c>
      <c r="AC479" s="36">
        <v>0</v>
      </c>
      <c r="AD479" s="36"/>
      <c r="AE479" s="36">
        <f t="shared" si="82"/>
        <v>0</v>
      </c>
      <c r="AF479" s="218"/>
    </row>
    <row r="480" spans="1:32" ht="14.25">
      <c r="A480" s="21" t="s">
        <v>4</v>
      </c>
      <c r="B480" s="19">
        <v>5610</v>
      </c>
      <c r="C480" s="19"/>
      <c r="D480" s="1" t="s">
        <v>513</v>
      </c>
      <c r="E480" s="9">
        <f>SUM(E446:E477)</f>
        <v>83211</v>
      </c>
      <c r="F480" s="9">
        <f>SUM(F446:F477)</f>
        <v>87049.48999999999</v>
      </c>
      <c r="G480" s="9">
        <f aca="true" t="shared" si="84" ref="G480:N480">SUM(G443:G477)</f>
        <v>81357.80999999998</v>
      </c>
      <c r="H480" s="9">
        <f t="shared" si="84"/>
        <v>88420.48</v>
      </c>
      <c r="I480" s="9">
        <f t="shared" si="84"/>
        <v>70562.92</v>
      </c>
      <c r="J480" s="9">
        <f t="shared" si="84"/>
        <v>154071.09</v>
      </c>
      <c r="K480" s="9">
        <f t="shared" si="84"/>
        <v>292515.60000000003</v>
      </c>
      <c r="L480" s="9">
        <f t="shared" si="84"/>
        <v>229248.08999999997</v>
      </c>
      <c r="M480" s="9">
        <f t="shared" si="84"/>
        <v>206775.43</v>
      </c>
      <c r="N480" s="9">
        <f t="shared" si="84"/>
        <v>220264.73</v>
      </c>
      <c r="O480" s="9">
        <f aca="true" t="shared" si="85" ref="O480:Y480">SUM(O443:O479)</f>
        <v>215667.78</v>
      </c>
      <c r="P480" s="9">
        <f t="shared" si="85"/>
        <v>176773.01</v>
      </c>
      <c r="Q480" s="9">
        <f t="shared" si="85"/>
        <v>175365.19</v>
      </c>
      <c r="R480" s="9">
        <f t="shared" si="85"/>
        <v>131244.72999999998</v>
      </c>
      <c r="S480" s="9">
        <v>114605.98</v>
      </c>
      <c r="T480" s="9">
        <f t="shared" si="85"/>
        <v>126383.39999999998</v>
      </c>
      <c r="U480" s="9">
        <f>SUM(U443:U479)</f>
        <v>135257.56999999998</v>
      </c>
      <c r="V480" s="9">
        <f t="shared" si="85"/>
        <v>144227.25</v>
      </c>
      <c r="W480" s="9">
        <f t="shared" si="85"/>
        <v>131958.16</v>
      </c>
      <c r="X480" s="9">
        <f t="shared" si="85"/>
        <v>82631.51000000001</v>
      </c>
      <c r="Y480" s="9">
        <f t="shared" si="85"/>
        <v>254050</v>
      </c>
      <c r="Z480" s="9">
        <f>SUM(Z443:Z479)</f>
        <v>254050</v>
      </c>
      <c r="AA480" s="9">
        <f>SUM(AA443:AA479)</f>
        <v>98370.82999999999</v>
      </c>
      <c r="AB480" s="64">
        <f>SUM(AA480/Z480)</f>
        <v>0.3872105097421767</v>
      </c>
      <c r="AC480" s="9">
        <f>SUM(AC443:AC479)</f>
        <v>255300</v>
      </c>
      <c r="AD480" s="9">
        <f>SUM(AD443:AD479)</f>
        <v>-37950</v>
      </c>
      <c r="AE480" s="26">
        <f>SUM(AC480+AD480)</f>
        <v>217350</v>
      </c>
      <c r="AF480" s="218"/>
    </row>
    <row r="481" spans="1:32" ht="14.25">
      <c r="A481" s="21"/>
      <c r="B481" s="19"/>
      <c r="C481" s="19"/>
      <c r="E481" s="25"/>
      <c r="F481" s="25"/>
      <c r="G481" s="25"/>
      <c r="H481" s="25"/>
      <c r="I481" s="9"/>
      <c r="AF481" s="218"/>
    </row>
    <row r="482" spans="1:32" ht="14.25">
      <c r="A482" s="21" t="s">
        <v>4</v>
      </c>
      <c r="B482" s="19">
        <v>6989</v>
      </c>
      <c r="C482" s="19">
        <v>4070</v>
      </c>
      <c r="D482" s="1" t="s">
        <v>517</v>
      </c>
      <c r="E482" s="7">
        <v>22500</v>
      </c>
      <c r="F482" s="9">
        <v>20000</v>
      </c>
      <c r="G482" s="7">
        <v>13000</v>
      </c>
      <c r="H482" s="7">
        <v>13000</v>
      </c>
      <c r="I482" s="9">
        <v>5000</v>
      </c>
      <c r="J482" s="26">
        <v>5000</v>
      </c>
      <c r="K482" s="26">
        <v>5000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T482" s="26">
        <v>0</v>
      </c>
      <c r="U482" s="137">
        <v>0</v>
      </c>
      <c r="V482" s="137">
        <v>0</v>
      </c>
      <c r="W482" s="137">
        <v>0</v>
      </c>
      <c r="Y482" s="137">
        <v>0</v>
      </c>
      <c r="Z482" s="137">
        <f aca="true" t="shared" si="86" ref="Z482:Z530">Y482</f>
        <v>0</v>
      </c>
      <c r="AA482" s="137">
        <v>0</v>
      </c>
      <c r="AB482" s="64">
        <v>0</v>
      </c>
      <c r="AC482" s="26">
        <v>0</v>
      </c>
      <c r="AE482" s="26">
        <f>SUM(AC482:AD482)</f>
        <v>0</v>
      </c>
      <c r="AF482" s="218"/>
    </row>
    <row r="483" spans="1:32" ht="14.25">
      <c r="A483" s="21"/>
      <c r="B483" s="19"/>
      <c r="C483" s="19"/>
      <c r="E483" s="24"/>
      <c r="F483" s="24"/>
      <c r="G483" s="14"/>
      <c r="H483" s="24"/>
      <c r="I483" s="9"/>
      <c r="AF483" s="218"/>
    </row>
    <row r="484" spans="1:32" ht="14.25">
      <c r="A484" s="21" t="s">
        <v>4</v>
      </c>
      <c r="B484" s="19">
        <v>7110</v>
      </c>
      <c r="C484" s="22"/>
      <c r="D484" s="18" t="s">
        <v>249</v>
      </c>
      <c r="E484" s="16"/>
      <c r="F484" s="16"/>
      <c r="G484" s="16"/>
      <c r="H484" s="16"/>
      <c r="I484" s="9"/>
      <c r="AF484" s="218"/>
    </row>
    <row r="485" spans="1:32" ht="14.25">
      <c r="A485" s="21"/>
      <c r="B485" s="19"/>
      <c r="C485" s="19">
        <v>1100</v>
      </c>
      <c r="D485" s="1" t="s">
        <v>119</v>
      </c>
      <c r="E485" s="7">
        <v>116947</v>
      </c>
      <c r="F485" s="9">
        <v>81673.21</v>
      </c>
      <c r="G485" s="9">
        <v>78002.59</v>
      </c>
      <c r="H485" s="7">
        <v>94752.64</v>
      </c>
      <c r="I485" s="7">
        <v>119150.4</v>
      </c>
      <c r="J485" s="26">
        <v>140257.49</v>
      </c>
      <c r="K485" s="26">
        <v>83655.4</v>
      </c>
      <c r="L485" s="26">
        <v>0</v>
      </c>
      <c r="M485" s="26">
        <v>3964</v>
      </c>
      <c r="N485" s="26">
        <v>37278.95</v>
      </c>
      <c r="O485" s="26">
        <v>0</v>
      </c>
      <c r="P485" s="26">
        <v>0</v>
      </c>
      <c r="Q485" s="26">
        <v>0</v>
      </c>
      <c r="S485" s="26">
        <v>0</v>
      </c>
      <c r="T485" s="26">
        <v>0</v>
      </c>
      <c r="U485" s="137">
        <v>0</v>
      </c>
      <c r="V485" s="137">
        <v>0</v>
      </c>
      <c r="W485" s="137">
        <v>0</v>
      </c>
      <c r="X485" s="137">
        <v>0</v>
      </c>
      <c r="Y485" s="26">
        <v>0</v>
      </c>
      <c r="Z485" s="137">
        <f t="shared" si="86"/>
        <v>0</v>
      </c>
      <c r="AA485" s="137">
        <v>70895.4</v>
      </c>
      <c r="AB485" s="64">
        <v>0</v>
      </c>
      <c r="AC485" s="26">
        <v>58700</v>
      </c>
      <c r="AE485" s="26">
        <f>SUM(AC485:AD485)</f>
        <v>58700</v>
      </c>
      <c r="AF485" s="218"/>
    </row>
    <row r="486" spans="1:32" ht="14.25">
      <c r="A486" s="21"/>
      <c r="B486" s="19"/>
      <c r="C486" s="19">
        <v>1200</v>
      </c>
      <c r="D486" s="1" t="s">
        <v>127</v>
      </c>
      <c r="E486" s="7">
        <v>1624</v>
      </c>
      <c r="F486" s="9">
        <v>60366.18</v>
      </c>
      <c r="G486" s="9">
        <v>-526.5</v>
      </c>
      <c r="H486" s="7"/>
      <c r="I486" s="7">
        <v>14040</v>
      </c>
      <c r="J486" s="26">
        <v>0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  <c r="S486" s="26">
        <v>0</v>
      </c>
      <c r="T486" s="26">
        <v>0</v>
      </c>
      <c r="U486" s="137">
        <v>0</v>
      </c>
      <c r="V486" s="137">
        <v>0</v>
      </c>
      <c r="W486" s="137">
        <v>0</v>
      </c>
      <c r="X486" s="137">
        <v>0</v>
      </c>
      <c r="Y486" s="26">
        <v>0</v>
      </c>
      <c r="Z486" s="137">
        <f t="shared" si="86"/>
        <v>0</v>
      </c>
      <c r="AA486" s="137">
        <v>0</v>
      </c>
      <c r="AB486" s="64">
        <v>0</v>
      </c>
      <c r="AC486" s="26">
        <v>0</v>
      </c>
      <c r="AE486" s="26">
        <f aca="true" t="shared" si="87" ref="AE486:AE527">SUM(AC486:AD486)</f>
        <v>0</v>
      </c>
      <c r="AF486" s="218"/>
    </row>
    <row r="487" spans="1:32" ht="14.25">
      <c r="A487" s="21"/>
      <c r="B487" s="19"/>
      <c r="C487" s="19">
        <v>1300</v>
      </c>
      <c r="D487" s="1" t="s">
        <v>226</v>
      </c>
      <c r="E487" s="7">
        <v>34381</v>
      </c>
      <c r="F487" s="9"/>
      <c r="G487" s="9">
        <v>51704.57</v>
      </c>
      <c r="H487" s="7">
        <v>59847.5</v>
      </c>
      <c r="I487" s="7">
        <v>48407.25</v>
      </c>
      <c r="J487" s="26">
        <v>71374.15</v>
      </c>
      <c r="K487" s="26">
        <v>66867.4</v>
      </c>
      <c r="L487" s="26">
        <v>77529.22</v>
      </c>
      <c r="M487" s="26">
        <v>21477.6</v>
      </c>
      <c r="N487" s="26">
        <v>0</v>
      </c>
      <c r="O487" s="26">
        <v>53606.96</v>
      </c>
      <c r="P487" s="26">
        <v>57284.69</v>
      </c>
      <c r="Q487" s="26">
        <v>62026.71</v>
      </c>
      <c r="R487" s="26">
        <v>48944.97</v>
      </c>
      <c r="S487" s="26">
        <v>44642.05</v>
      </c>
      <c r="T487" s="26">
        <v>46989.45</v>
      </c>
      <c r="U487" s="137">
        <v>64187.59</v>
      </c>
      <c r="V487" s="137">
        <v>49092.48</v>
      </c>
      <c r="W487" s="137">
        <v>0</v>
      </c>
      <c r="X487" s="137">
        <v>46816.48</v>
      </c>
      <c r="Y487" s="26">
        <v>60900</v>
      </c>
      <c r="Z487" s="137">
        <f t="shared" si="86"/>
        <v>60900</v>
      </c>
      <c r="AA487" s="137">
        <v>77179.79</v>
      </c>
      <c r="AB487" s="64">
        <f>SUM(AA487/Z487)</f>
        <v>1.2673200328407224</v>
      </c>
      <c r="AC487" s="26">
        <v>64100</v>
      </c>
      <c r="AE487" s="26">
        <f t="shared" si="87"/>
        <v>64100</v>
      </c>
      <c r="AF487" s="218"/>
    </row>
    <row r="488" spans="1:32" ht="14.25">
      <c r="A488" s="21"/>
      <c r="B488" s="19"/>
      <c r="C488" s="19">
        <v>1400</v>
      </c>
      <c r="D488" s="1" t="s">
        <v>106</v>
      </c>
      <c r="E488" s="7">
        <v>143</v>
      </c>
      <c r="F488" s="9">
        <v>4487.01</v>
      </c>
      <c r="G488" s="9">
        <v>5030.64</v>
      </c>
      <c r="H488" s="7">
        <v>4752.82</v>
      </c>
      <c r="I488" s="7">
        <v>8746.6</v>
      </c>
      <c r="J488" s="26">
        <v>10272.31</v>
      </c>
      <c r="K488" s="26">
        <v>8701.33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137">
        <v>0</v>
      </c>
      <c r="V488" s="137">
        <v>0</v>
      </c>
      <c r="W488" s="137">
        <v>0</v>
      </c>
      <c r="X488" s="137">
        <v>0</v>
      </c>
      <c r="Y488" s="26">
        <v>0</v>
      </c>
      <c r="Z488" s="137">
        <f t="shared" si="86"/>
        <v>0</v>
      </c>
      <c r="AA488" s="137">
        <v>8018.49</v>
      </c>
      <c r="AB488" s="64">
        <v>0</v>
      </c>
      <c r="AC488" s="26">
        <v>6500</v>
      </c>
      <c r="AD488" s="26">
        <v>-4000</v>
      </c>
      <c r="AE488" s="26">
        <f t="shared" si="87"/>
        <v>2500</v>
      </c>
      <c r="AF488" s="218"/>
    </row>
    <row r="489" spans="1:32" ht="14.25">
      <c r="A489" s="21"/>
      <c r="B489" s="19"/>
      <c r="C489" s="19" t="s">
        <v>250</v>
      </c>
      <c r="D489" s="1" t="s">
        <v>251</v>
      </c>
      <c r="E489" s="7">
        <v>0</v>
      </c>
      <c r="F489" s="9">
        <v>517.35</v>
      </c>
      <c r="G489" s="9"/>
      <c r="H489" s="7"/>
      <c r="I489" s="7"/>
      <c r="J489" s="26">
        <v>0</v>
      </c>
      <c r="K489" s="26">
        <v>0</v>
      </c>
      <c r="L489" s="26">
        <v>0</v>
      </c>
      <c r="M489" s="26">
        <v>0</v>
      </c>
      <c r="N489" s="26">
        <v>0</v>
      </c>
      <c r="O489" s="26">
        <v>0</v>
      </c>
      <c r="P489" s="26">
        <v>0</v>
      </c>
      <c r="Q489" s="26">
        <v>0</v>
      </c>
      <c r="R489" s="26">
        <v>0</v>
      </c>
      <c r="S489" s="26">
        <v>0</v>
      </c>
      <c r="T489" s="26">
        <v>0</v>
      </c>
      <c r="U489" s="137">
        <v>0</v>
      </c>
      <c r="V489" s="137">
        <v>0</v>
      </c>
      <c r="W489" s="137">
        <v>0</v>
      </c>
      <c r="X489" s="137">
        <v>0</v>
      </c>
      <c r="Y489" s="26">
        <v>0</v>
      </c>
      <c r="Z489" s="137">
        <f t="shared" si="86"/>
        <v>0</v>
      </c>
      <c r="AA489" s="137">
        <v>0</v>
      </c>
      <c r="AB489" s="64">
        <v>0</v>
      </c>
      <c r="AC489" s="26">
        <v>0</v>
      </c>
      <c r="AE489" s="26">
        <f t="shared" si="87"/>
        <v>0</v>
      </c>
      <c r="AF489" s="218"/>
    </row>
    <row r="490" spans="1:32" ht="14.25" hidden="1">
      <c r="A490" s="21"/>
      <c r="B490" s="19"/>
      <c r="C490" s="70" t="s">
        <v>623</v>
      </c>
      <c r="D490" s="1" t="s">
        <v>1048</v>
      </c>
      <c r="E490" s="7"/>
      <c r="F490" s="9"/>
      <c r="G490" s="9"/>
      <c r="H490" s="7"/>
      <c r="I490" s="7"/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>
        <v>0</v>
      </c>
      <c r="S490" s="26">
        <v>0</v>
      </c>
      <c r="T490" s="26">
        <v>0</v>
      </c>
      <c r="Y490" s="26"/>
      <c r="Z490" s="137">
        <f t="shared" si="86"/>
        <v>0</v>
      </c>
      <c r="AB490" s="64">
        <v>0</v>
      </c>
      <c r="AE490" s="26">
        <f t="shared" si="87"/>
        <v>0</v>
      </c>
      <c r="AF490" s="218"/>
    </row>
    <row r="491" spans="1:32" ht="14.25">
      <c r="A491" s="21"/>
      <c r="B491" s="19"/>
      <c r="C491" s="19">
        <v>2430</v>
      </c>
      <c r="D491" s="1" t="s">
        <v>252</v>
      </c>
      <c r="E491" s="7">
        <v>774</v>
      </c>
      <c r="F491" s="9">
        <v>6.54</v>
      </c>
      <c r="G491" s="7">
        <v>519.73</v>
      </c>
      <c r="H491" s="9">
        <v>800</v>
      </c>
      <c r="I491" s="9">
        <v>541.55</v>
      </c>
      <c r="J491" s="26">
        <v>490.95</v>
      </c>
      <c r="K491" s="26">
        <v>908.96</v>
      </c>
      <c r="L491" s="26">
        <v>540.02</v>
      </c>
      <c r="M491" s="26">
        <v>659.98</v>
      </c>
      <c r="N491" s="26">
        <v>293</v>
      </c>
      <c r="O491" s="26">
        <v>348.3</v>
      </c>
      <c r="P491" s="26">
        <v>181.8</v>
      </c>
      <c r="Q491" s="26">
        <v>106.08</v>
      </c>
      <c r="R491" s="26">
        <v>0</v>
      </c>
      <c r="S491" s="26">
        <v>0</v>
      </c>
      <c r="T491" s="26">
        <v>214.4</v>
      </c>
      <c r="U491" s="137">
        <v>0</v>
      </c>
      <c r="V491" s="137">
        <v>0</v>
      </c>
      <c r="W491" s="137">
        <v>0</v>
      </c>
      <c r="X491" s="137">
        <v>0</v>
      </c>
      <c r="Y491" s="26">
        <v>500</v>
      </c>
      <c r="Z491" s="137">
        <f t="shared" si="86"/>
        <v>500</v>
      </c>
      <c r="AA491" s="137">
        <v>429.74</v>
      </c>
      <c r="AB491" s="64">
        <f>SUM(AA491/Z491)</f>
        <v>0.85948</v>
      </c>
      <c r="AC491" s="26">
        <v>500</v>
      </c>
      <c r="AE491" s="26">
        <f t="shared" si="87"/>
        <v>500</v>
      </c>
      <c r="AF491" s="218"/>
    </row>
    <row r="492" spans="1:32" ht="14.25">
      <c r="A492" s="21"/>
      <c r="B492" s="19"/>
      <c r="C492" s="19">
        <v>2710</v>
      </c>
      <c r="D492" s="1" t="s">
        <v>253</v>
      </c>
      <c r="E492" s="7">
        <v>330</v>
      </c>
      <c r="F492" s="9">
        <v>735.7</v>
      </c>
      <c r="G492" s="7">
        <v>762.91</v>
      </c>
      <c r="H492" s="9">
        <v>770.17</v>
      </c>
      <c r="I492" s="9">
        <v>12218.26</v>
      </c>
      <c r="J492" s="26">
        <v>4925</v>
      </c>
      <c r="K492" s="26">
        <v>4746.8</v>
      </c>
      <c r="L492" s="26">
        <v>2880.57</v>
      </c>
      <c r="M492" s="26">
        <v>2192.3</v>
      </c>
      <c r="N492" s="26">
        <v>3499.43</v>
      </c>
      <c r="O492" s="26">
        <v>4165.72</v>
      </c>
      <c r="P492" s="26">
        <v>2140.91</v>
      </c>
      <c r="Q492" s="26">
        <v>3814.94</v>
      </c>
      <c r="R492" s="26">
        <v>718.78</v>
      </c>
      <c r="S492" s="26">
        <v>1771.17</v>
      </c>
      <c r="T492" s="26">
        <v>23.13</v>
      </c>
      <c r="U492" s="137">
        <v>1161.98</v>
      </c>
      <c r="V492" s="137">
        <v>1385.64</v>
      </c>
      <c r="W492" s="137">
        <v>902.38</v>
      </c>
      <c r="X492" s="137">
        <v>329.27</v>
      </c>
      <c r="Y492" s="26">
        <v>1500</v>
      </c>
      <c r="Z492" s="137">
        <f t="shared" si="86"/>
        <v>1500</v>
      </c>
      <c r="AA492" s="137">
        <v>6908.13</v>
      </c>
      <c r="AB492" s="64">
        <f aca="true" t="shared" si="88" ref="AB492:AB530">SUM(AA492/Z492)</f>
        <v>4.6054200000000005</v>
      </c>
      <c r="AC492" s="26">
        <v>2000</v>
      </c>
      <c r="AE492" s="26">
        <f t="shared" si="87"/>
        <v>2000</v>
      </c>
      <c r="AF492" s="218"/>
    </row>
    <row r="493" spans="1:32" ht="14.25">
      <c r="A493" s="21"/>
      <c r="B493" s="19"/>
      <c r="C493" s="19">
        <v>2720</v>
      </c>
      <c r="D493" s="1" t="s">
        <v>254</v>
      </c>
      <c r="E493" s="7">
        <v>669</v>
      </c>
      <c r="F493" s="9">
        <v>1279.78</v>
      </c>
      <c r="G493" s="7">
        <v>938.28</v>
      </c>
      <c r="H493" s="9">
        <v>1000</v>
      </c>
      <c r="I493" s="9">
        <v>1000</v>
      </c>
      <c r="J493" s="26">
        <v>1109.37</v>
      </c>
      <c r="K493" s="26">
        <v>0</v>
      </c>
      <c r="L493" s="26">
        <v>179.85</v>
      </c>
      <c r="M493" s="26">
        <v>0</v>
      </c>
      <c r="N493" s="26">
        <v>78.52</v>
      </c>
      <c r="O493" s="26">
        <v>218.8</v>
      </c>
      <c r="P493" s="26">
        <v>0</v>
      </c>
      <c r="Q493" s="26">
        <v>202.91</v>
      </c>
      <c r="R493" s="26">
        <v>98.48</v>
      </c>
      <c r="S493" s="26">
        <v>0</v>
      </c>
      <c r="T493" s="26">
        <v>245.01</v>
      </c>
      <c r="U493" s="137">
        <v>0</v>
      </c>
      <c r="V493" s="137">
        <v>0</v>
      </c>
      <c r="W493" s="137">
        <v>0</v>
      </c>
      <c r="X493" s="137">
        <v>0</v>
      </c>
      <c r="Y493" s="26">
        <v>250</v>
      </c>
      <c r="Z493" s="137">
        <f t="shared" si="86"/>
        <v>250</v>
      </c>
      <c r="AA493" s="137">
        <v>2071.39</v>
      </c>
      <c r="AB493" s="64">
        <f t="shared" si="88"/>
        <v>8.28556</v>
      </c>
      <c r="AC493" s="26">
        <v>6500</v>
      </c>
      <c r="AE493" s="26">
        <f t="shared" si="87"/>
        <v>6500</v>
      </c>
      <c r="AF493" s="218"/>
    </row>
    <row r="494" spans="1:32" ht="14.25">
      <c r="A494" s="21"/>
      <c r="B494" s="19"/>
      <c r="C494" s="19">
        <v>2730</v>
      </c>
      <c r="D494" s="1" t="s">
        <v>255</v>
      </c>
      <c r="E494" s="7">
        <v>357</v>
      </c>
      <c r="F494" s="9">
        <v>1632.99</v>
      </c>
      <c r="G494" s="7">
        <v>1549.51</v>
      </c>
      <c r="H494" s="9">
        <v>1500</v>
      </c>
      <c r="I494" s="9">
        <v>1236.22</v>
      </c>
      <c r="J494" s="26">
        <v>1673.49</v>
      </c>
      <c r="K494" s="26">
        <v>7626.11</v>
      </c>
      <c r="L494" s="26">
        <v>1543.62</v>
      </c>
      <c r="M494" s="26">
        <v>1142.11</v>
      </c>
      <c r="N494" s="26">
        <v>2612.45</v>
      </c>
      <c r="O494" s="26">
        <v>1477.75</v>
      </c>
      <c r="P494" s="26">
        <v>1575.66</v>
      </c>
      <c r="Q494" s="26">
        <v>2669.11</v>
      </c>
      <c r="R494" s="26">
        <v>1993.84</v>
      </c>
      <c r="S494" s="26">
        <v>2645.39</v>
      </c>
      <c r="T494" s="26">
        <v>1178.13</v>
      </c>
      <c r="U494" s="137">
        <v>889.04</v>
      </c>
      <c r="V494" s="137">
        <v>1733.69</v>
      </c>
      <c r="W494" s="137">
        <v>481.66</v>
      </c>
      <c r="X494" s="137">
        <v>555.7</v>
      </c>
      <c r="Y494" s="26">
        <v>3000</v>
      </c>
      <c r="Z494" s="137">
        <f t="shared" si="86"/>
        <v>3000</v>
      </c>
      <c r="AA494" s="137">
        <v>2294.07</v>
      </c>
      <c r="AB494" s="64">
        <f t="shared" si="88"/>
        <v>0.7646900000000001</v>
      </c>
      <c r="AC494" s="26">
        <v>3000</v>
      </c>
      <c r="AE494" s="26">
        <f t="shared" si="87"/>
        <v>3000</v>
      </c>
      <c r="AF494" s="218"/>
    </row>
    <row r="495" spans="1:32" ht="14.25">
      <c r="A495" s="21"/>
      <c r="B495" s="19"/>
      <c r="C495" s="19" t="s">
        <v>1049</v>
      </c>
      <c r="D495" s="1" t="s">
        <v>1050</v>
      </c>
      <c r="E495" s="7"/>
      <c r="F495" s="9"/>
      <c r="G495" s="7"/>
      <c r="H495" s="9"/>
      <c r="I495" s="9"/>
      <c r="M495" s="26">
        <v>3913.86</v>
      </c>
      <c r="N495" s="26">
        <v>1274.15</v>
      </c>
      <c r="O495" s="26">
        <v>0</v>
      </c>
      <c r="P495" s="26">
        <v>259.77</v>
      </c>
      <c r="Q495" s="26">
        <v>171.56</v>
      </c>
      <c r="R495" s="26">
        <v>136.62</v>
      </c>
      <c r="S495" s="26">
        <v>0</v>
      </c>
      <c r="T495" s="26">
        <v>0</v>
      </c>
      <c r="U495" s="137">
        <v>0</v>
      </c>
      <c r="V495" s="137">
        <v>0</v>
      </c>
      <c r="W495" s="137">
        <v>285</v>
      </c>
      <c r="X495" s="137">
        <v>31.98</v>
      </c>
      <c r="Y495" s="26">
        <v>500</v>
      </c>
      <c r="Z495" s="137">
        <f t="shared" si="86"/>
        <v>500</v>
      </c>
      <c r="AA495" s="137">
        <v>0</v>
      </c>
      <c r="AB495" s="64">
        <f t="shared" si="88"/>
        <v>0</v>
      </c>
      <c r="AC495" s="26">
        <v>500</v>
      </c>
      <c r="AE495" s="26">
        <f t="shared" si="87"/>
        <v>500</v>
      </c>
      <c r="AF495" s="218"/>
    </row>
    <row r="496" spans="1:32" ht="14.25">
      <c r="A496" s="21"/>
      <c r="B496" s="19"/>
      <c r="C496" s="19" t="s">
        <v>1099</v>
      </c>
      <c r="D496" s="1" t="s">
        <v>1100</v>
      </c>
      <c r="E496" s="7"/>
      <c r="F496" s="9"/>
      <c r="G496" s="7"/>
      <c r="H496" s="9"/>
      <c r="I496" s="9"/>
      <c r="O496" s="26">
        <v>0</v>
      </c>
      <c r="P496" s="26">
        <v>0</v>
      </c>
      <c r="Q496" s="26">
        <v>0</v>
      </c>
      <c r="R496" s="26">
        <v>0</v>
      </c>
      <c r="S496" s="26">
        <v>0</v>
      </c>
      <c r="T496" s="26">
        <v>0</v>
      </c>
      <c r="U496" s="137">
        <v>0</v>
      </c>
      <c r="V496" s="137">
        <v>0</v>
      </c>
      <c r="W496" s="137">
        <v>35408.52</v>
      </c>
      <c r="X496" s="137">
        <v>11327.6</v>
      </c>
      <c r="Y496" s="26">
        <v>40000</v>
      </c>
      <c r="Z496" s="137">
        <f t="shared" si="86"/>
        <v>40000</v>
      </c>
      <c r="AA496" s="137">
        <v>2775</v>
      </c>
      <c r="AB496" s="64">
        <f t="shared" si="88"/>
        <v>0.069375</v>
      </c>
      <c r="AC496" s="26">
        <v>2000</v>
      </c>
      <c r="AE496" s="26">
        <f t="shared" si="87"/>
        <v>2000</v>
      </c>
      <c r="AF496" s="218"/>
    </row>
    <row r="497" spans="1:32" ht="14.25">
      <c r="A497" s="21"/>
      <c r="B497" s="19"/>
      <c r="C497" s="70" t="s">
        <v>1176</v>
      </c>
      <c r="D497" s="1" t="s">
        <v>1177</v>
      </c>
      <c r="E497" s="7"/>
      <c r="F497" s="9"/>
      <c r="G497" s="7"/>
      <c r="H497" s="9"/>
      <c r="I497" s="9"/>
      <c r="Q497" s="26">
        <v>0</v>
      </c>
      <c r="R497" s="26">
        <v>0</v>
      </c>
      <c r="S497" s="26">
        <v>0</v>
      </c>
      <c r="T497" s="26">
        <v>0</v>
      </c>
      <c r="U497" s="137">
        <v>0</v>
      </c>
      <c r="V497" s="137">
        <v>5135.62</v>
      </c>
      <c r="W497" s="137">
        <v>0</v>
      </c>
      <c r="X497" s="137">
        <v>0</v>
      </c>
      <c r="Y497" s="26">
        <v>0</v>
      </c>
      <c r="Z497" s="137">
        <f t="shared" si="86"/>
        <v>0</v>
      </c>
      <c r="AA497" s="137">
        <v>0</v>
      </c>
      <c r="AB497" s="64">
        <v>0</v>
      </c>
      <c r="AC497" s="26">
        <v>0</v>
      </c>
      <c r="AE497" s="26">
        <f t="shared" si="87"/>
        <v>0</v>
      </c>
      <c r="AF497" s="218"/>
    </row>
    <row r="498" spans="1:32" ht="14.25">
      <c r="A498" s="21"/>
      <c r="B498" s="19"/>
      <c r="C498" s="70" t="s">
        <v>1341</v>
      </c>
      <c r="D498" s="1" t="s">
        <v>1342</v>
      </c>
      <c r="E498" s="7"/>
      <c r="F498" s="9"/>
      <c r="G498" s="7"/>
      <c r="H498" s="9"/>
      <c r="I498" s="9"/>
      <c r="U498" s="137">
        <v>0</v>
      </c>
      <c r="V498" s="137">
        <v>0</v>
      </c>
      <c r="W498" s="137">
        <v>0</v>
      </c>
      <c r="X498" s="137">
        <v>18225.7</v>
      </c>
      <c r="Y498" s="26">
        <v>1000</v>
      </c>
      <c r="Z498" s="137">
        <f t="shared" si="86"/>
        <v>1000</v>
      </c>
      <c r="AA498" s="137">
        <v>4948.6</v>
      </c>
      <c r="AB498" s="64">
        <f t="shared" si="88"/>
        <v>4.948600000000001</v>
      </c>
      <c r="AC498" s="26">
        <v>1500</v>
      </c>
      <c r="AE498" s="26">
        <f t="shared" si="87"/>
        <v>1500</v>
      </c>
      <c r="AF498" s="218"/>
    </row>
    <row r="499" spans="1:32" ht="14.25">
      <c r="A499" s="21"/>
      <c r="B499" s="19"/>
      <c r="C499" s="19">
        <v>4090</v>
      </c>
      <c r="D499" s="1" t="s">
        <v>95</v>
      </c>
      <c r="E499" s="7">
        <v>2118</v>
      </c>
      <c r="F499" s="9">
        <v>254</v>
      </c>
      <c r="G499" s="7"/>
      <c r="H499" s="9"/>
      <c r="I499" s="9"/>
      <c r="J499" s="26">
        <v>0</v>
      </c>
      <c r="K499" s="26">
        <v>0</v>
      </c>
      <c r="L499" s="26">
        <v>0</v>
      </c>
      <c r="M499" s="26">
        <v>1920.99</v>
      </c>
      <c r="N499" s="26">
        <v>0</v>
      </c>
      <c r="O499" s="26">
        <v>765</v>
      </c>
      <c r="P499" s="26">
        <v>75.85</v>
      </c>
      <c r="Q499" s="26">
        <v>0</v>
      </c>
      <c r="R499" s="26">
        <v>245.13</v>
      </c>
      <c r="S499" s="26">
        <v>0</v>
      </c>
      <c r="T499" s="26">
        <v>0</v>
      </c>
      <c r="U499" s="137">
        <v>0</v>
      </c>
      <c r="V499" s="137">
        <v>48</v>
      </c>
      <c r="W499" s="137">
        <v>13.11</v>
      </c>
      <c r="X499" s="137">
        <v>1156.74</v>
      </c>
      <c r="Y499" s="26">
        <v>500</v>
      </c>
      <c r="Z499" s="137">
        <f t="shared" si="86"/>
        <v>500</v>
      </c>
      <c r="AA499" s="137">
        <v>2485.68</v>
      </c>
      <c r="AB499" s="64">
        <f t="shared" si="88"/>
        <v>4.97136</v>
      </c>
      <c r="AC499" s="26">
        <v>500</v>
      </c>
      <c r="AE499" s="26">
        <f t="shared" si="87"/>
        <v>500</v>
      </c>
      <c r="AF499" s="218"/>
    </row>
    <row r="500" spans="1:32" ht="14.25">
      <c r="A500" s="21"/>
      <c r="B500" s="19"/>
      <c r="C500" s="19">
        <v>4130</v>
      </c>
      <c r="D500" s="1" t="s">
        <v>231</v>
      </c>
      <c r="E500" s="7">
        <v>2345</v>
      </c>
      <c r="F500" s="9">
        <v>3603.73</v>
      </c>
      <c r="G500" s="7">
        <v>2662.89</v>
      </c>
      <c r="H500" s="9">
        <v>3033.21</v>
      </c>
      <c r="I500" s="9">
        <v>2690.27</v>
      </c>
      <c r="J500" s="26">
        <v>3379.1</v>
      </c>
      <c r="K500" s="26">
        <v>4000</v>
      </c>
      <c r="L500" s="26">
        <v>3523.28</v>
      </c>
      <c r="M500" s="26">
        <v>3376.14</v>
      </c>
      <c r="N500" s="26">
        <v>4414.59</v>
      </c>
      <c r="O500" s="26">
        <v>5972.07</v>
      </c>
      <c r="P500" s="26">
        <v>3818.11</v>
      </c>
      <c r="Q500" s="26">
        <v>2974.66</v>
      </c>
      <c r="R500" s="26">
        <v>4352.04</v>
      </c>
      <c r="S500" s="26">
        <v>2888.1</v>
      </c>
      <c r="T500" s="26">
        <v>5298.95</v>
      </c>
      <c r="U500" s="137">
        <v>3465.16</v>
      </c>
      <c r="V500" s="137">
        <v>2341.8</v>
      </c>
      <c r="W500" s="137">
        <v>0</v>
      </c>
      <c r="X500" s="137">
        <v>881.96</v>
      </c>
      <c r="Y500" s="26">
        <v>4000</v>
      </c>
      <c r="Z500" s="137">
        <f t="shared" si="86"/>
        <v>4000</v>
      </c>
      <c r="AA500" s="137">
        <v>2500</v>
      </c>
      <c r="AB500" s="64">
        <f t="shared" si="88"/>
        <v>0.625</v>
      </c>
      <c r="AC500" s="26">
        <v>4000</v>
      </c>
      <c r="AE500" s="26">
        <f t="shared" si="87"/>
        <v>4000</v>
      </c>
      <c r="AF500" s="218"/>
    </row>
    <row r="501" spans="1:32" ht="14.25">
      <c r="A501" s="21"/>
      <c r="B501" s="19"/>
      <c r="C501" s="19" t="s">
        <v>111</v>
      </c>
      <c r="D501" s="1" t="s">
        <v>506</v>
      </c>
      <c r="E501" s="7"/>
      <c r="F501" s="9"/>
      <c r="G501" s="7">
        <v>40</v>
      </c>
      <c r="H501" s="9"/>
      <c r="I501" s="9"/>
      <c r="J501" s="26">
        <v>0</v>
      </c>
      <c r="K501" s="26">
        <v>0</v>
      </c>
      <c r="L501" s="26">
        <v>0</v>
      </c>
      <c r="M501" s="26">
        <v>0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0</v>
      </c>
      <c r="T501" s="26">
        <v>0</v>
      </c>
      <c r="U501" s="137">
        <v>0</v>
      </c>
      <c r="V501" s="137">
        <v>0</v>
      </c>
      <c r="W501" s="137">
        <v>0</v>
      </c>
      <c r="X501" s="137">
        <v>0</v>
      </c>
      <c r="Y501" s="26">
        <v>0</v>
      </c>
      <c r="Z501" s="137">
        <f t="shared" si="86"/>
        <v>0</v>
      </c>
      <c r="AA501" s="137">
        <v>0</v>
      </c>
      <c r="AB501" s="64">
        <v>0</v>
      </c>
      <c r="AC501" s="26">
        <v>0</v>
      </c>
      <c r="AE501" s="26">
        <f t="shared" si="87"/>
        <v>0</v>
      </c>
      <c r="AF501" s="218"/>
    </row>
    <row r="502" spans="1:32" ht="14.25" hidden="1">
      <c r="A502" s="21"/>
      <c r="B502" s="19"/>
      <c r="C502" s="19" t="s">
        <v>156</v>
      </c>
      <c r="D502" s="1" t="s">
        <v>507</v>
      </c>
      <c r="E502" s="7"/>
      <c r="F502" s="9"/>
      <c r="G502" s="7">
        <v>40</v>
      </c>
      <c r="H502" s="9"/>
      <c r="I502" s="9"/>
      <c r="J502" s="26">
        <v>0</v>
      </c>
      <c r="K502" s="26">
        <v>40</v>
      </c>
      <c r="L502" s="26">
        <v>0</v>
      </c>
      <c r="M502" s="26">
        <v>0</v>
      </c>
      <c r="N502" s="26">
        <v>260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</v>
      </c>
      <c r="Y502" s="26"/>
      <c r="Z502" s="137">
        <f t="shared" si="86"/>
        <v>0</v>
      </c>
      <c r="AB502" s="64" t="e">
        <f t="shared" si="88"/>
        <v>#DIV/0!</v>
      </c>
      <c r="AE502" s="26">
        <f t="shared" si="87"/>
        <v>0</v>
      </c>
      <c r="AF502" s="218"/>
    </row>
    <row r="503" spans="1:32" ht="14.25" hidden="1">
      <c r="A503" s="21"/>
      <c r="B503" s="19"/>
      <c r="C503" s="19" t="s">
        <v>146</v>
      </c>
      <c r="D503" s="1" t="s">
        <v>516</v>
      </c>
      <c r="E503" s="7"/>
      <c r="F503" s="9"/>
      <c r="G503" s="7"/>
      <c r="H503" s="9">
        <v>1550</v>
      </c>
      <c r="I503" s="9"/>
      <c r="J503" s="26">
        <v>0</v>
      </c>
      <c r="K503" s="26">
        <v>0</v>
      </c>
      <c r="L503" s="26">
        <v>0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Y503" s="26"/>
      <c r="Z503" s="137">
        <f t="shared" si="86"/>
        <v>0</v>
      </c>
      <c r="AB503" s="64" t="e">
        <f t="shared" si="88"/>
        <v>#DIV/0!</v>
      </c>
      <c r="AE503" s="26">
        <f t="shared" si="87"/>
        <v>0</v>
      </c>
      <c r="AF503" s="218"/>
    </row>
    <row r="504" spans="1:32" ht="14.25">
      <c r="A504" s="21"/>
      <c r="B504" s="19"/>
      <c r="C504" s="19" t="s">
        <v>1051</v>
      </c>
      <c r="D504" s="1" t="s">
        <v>1052</v>
      </c>
      <c r="E504" s="7"/>
      <c r="F504" s="9"/>
      <c r="G504" s="7"/>
      <c r="H504" s="9"/>
      <c r="I504" s="9"/>
      <c r="M504" s="26">
        <v>2326.25</v>
      </c>
      <c r="N504" s="26">
        <v>600</v>
      </c>
      <c r="O504" s="26">
        <v>593.75</v>
      </c>
      <c r="P504" s="26">
        <v>1140</v>
      </c>
      <c r="Q504" s="26">
        <v>1632.93</v>
      </c>
      <c r="R504" s="26">
        <v>2293.7</v>
      </c>
      <c r="S504" s="26">
        <v>3373.22</v>
      </c>
      <c r="T504" s="26">
        <v>3279.63</v>
      </c>
      <c r="U504" s="137">
        <v>3256.15</v>
      </c>
      <c r="V504" s="137">
        <v>2197</v>
      </c>
      <c r="W504" s="137">
        <v>1750</v>
      </c>
      <c r="X504" s="137">
        <v>2070</v>
      </c>
      <c r="Y504" s="26">
        <v>3000</v>
      </c>
      <c r="Z504" s="137">
        <f t="shared" si="86"/>
        <v>3000</v>
      </c>
      <c r="AA504" s="137">
        <v>2500</v>
      </c>
      <c r="AB504" s="64">
        <f t="shared" si="88"/>
        <v>0.8333333333333334</v>
      </c>
      <c r="AC504" s="26">
        <v>3000</v>
      </c>
      <c r="AE504" s="26">
        <f t="shared" si="87"/>
        <v>3000</v>
      </c>
      <c r="AF504" s="218"/>
    </row>
    <row r="505" spans="1:32" ht="14.25" hidden="1">
      <c r="A505" s="21"/>
      <c r="B505" s="19"/>
      <c r="C505" s="19" t="s">
        <v>1152</v>
      </c>
      <c r="D505" s="1" t="s">
        <v>1153</v>
      </c>
      <c r="E505" s="7"/>
      <c r="F505" s="9"/>
      <c r="G505" s="7"/>
      <c r="H505" s="9"/>
      <c r="I505" s="9"/>
      <c r="M505" s="26">
        <v>2326.25</v>
      </c>
      <c r="P505" s="26">
        <v>1000</v>
      </c>
      <c r="Q505" s="26">
        <v>0</v>
      </c>
      <c r="R505" s="26">
        <v>0</v>
      </c>
      <c r="S505" s="26">
        <v>0</v>
      </c>
      <c r="T505" s="26">
        <v>0</v>
      </c>
      <c r="Y505" s="26"/>
      <c r="Z505" s="137">
        <f t="shared" si="86"/>
        <v>0</v>
      </c>
      <c r="AB505" s="64" t="e">
        <f t="shared" si="88"/>
        <v>#DIV/0!</v>
      </c>
      <c r="AE505" s="26">
        <f t="shared" si="87"/>
        <v>0</v>
      </c>
      <c r="AF505" s="218"/>
    </row>
    <row r="506" spans="1:32" ht="14.25">
      <c r="A506" s="21"/>
      <c r="B506" s="19"/>
      <c r="C506" s="19">
        <v>4210</v>
      </c>
      <c r="D506" s="1" t="s">
        <v>256</v>
      </c>
      <c r="E506" s="7">
        <v>228</v>
      </c>
      <c r="F506" s="9">
        <v>300.45</v>
      </c>
      <c r="G506" s="7">
        <v>588.16</v>
      </c>
      <c r="H506" s="9">
        <v>475.69</v>
      </c>
      <c r="I506" s="9">
        <v>1641.34</v>
      </c>
      <c r="J506" s="26">
        <v>1491.81</v>
      </c>
      <c r="K506" s="26">
        <v>1539.49</v>
      </c>
      <c r="L506" s="26">
        <v>1897.41</v>
      </c>
      <c r="M506" s="26">
        <v>4142.91</v>
      </c>
      <c r="N506" s="26">
        <v>4942.82</v>
      </c>
      <c r="O506" s="26">
        <v>2028.84</v>
      </c>
      <c r="P506" s="26">
        <v>5023.85</v>
      </c>
      <c r="Q506" s="26">
        <v>3160.76</v>
      </c>
      <c r="R506" s="26">
        <v>5032.34</v>
      </c>
      <c r="S506" s="26">
        <v>4550.96</v>
      </c>
      <c r="T506" s="26">
        <v>4217.4</v>
      </c>
      <c r="U506" s="137">
        <v>2464.32</v>
      </c>
      <c r="V506" s="137">
        <v>1794.99</v>
      </c>
      <c r="W506" s="137">
        <v>5317.9</v>
      </c>
      <c r="X506" s="137">
        <v>5821.51</v>
      </c>
      <c r="Y506" s="26">
        <v>4000</v>
      </c>
      <c r="Z506" s="137">
        <f t="shared" si="86"/>
        <v>4000</v>
      </c>
      <c r="AA506" s="137">
        <v>2262.66</v>
      </c>
      <c r="AB506" s="64">
        <f t="shared" si="88"/>
        <v>0.565665</v>
      </c>
      <c r="AC506" s="26">
        <v>4000</v>
      </c>
      <c r="AE506" s="26">
        <f t="shared" si="87"/>
        <v>4000</v>
      </c>
      <c r="AF506" s="218"/>
    </row>
    <row r="507" spans="1:32" ht="14.25">
      <c r="A507" s="21"/>
      <c r="B507" s="19"/>
      <c r="C507" s="19">
        <v>4225</v>
      </c>
      <c r="D507" s="1" t="s">
        <v>151</v>
      </c>
      <c r="E507" s="7">
        <v>0</v>
      </c>
      <c r="F507" s="9"/>
      <c r="G507" s="7">
        <v>100.34</v>
      </c>
      <c r="H507" s="9">
        <v>2000</v>
      </c>
      <c r="I507" s="9">
        <v>4658.69</v>
      </c>
      <c r="J507" s="26">
        <v>1965.89</v>
      </c>
      <c r="K507" s="26">
        <v>350</v>
      </c>
      <c r="L507" s="26">
        <v>1952.84</v>
      </c>
      <c r="M507" s="26">
        <v>2081.38</v>
      </c>
      <c r="N507" s="26">
        <v>1106.34</v>
      </c>
      <c r="O507" s="26">
        <v>831.37</v>
      </c>
      <c r="P507" s="26">
        <v>2989.67</v>
      </c>
      <c r="Q507" s="26">
        <v>258.96</v>
      </c>
      <c r="R507" s="26">
        <v>861.79</v>
      </c>
      <c r="S507" s="26">
        <v>85.4</v>
      </c>
      <c r="T507" s="26">
        <v>179.23</v>
      </c>
      <c r="U507" s="137">
        <v>190.99</v>
      </c>
      <c r="V507" s="137">
        <v>440.3</v>
      </c>
      <c r="W507" s="137">
        <v>231.38</v>
      </c>
      <c r="X507" s="137">
        <v>345.43</v>
      </c>
      <c r="Y507" s="26">
        <v>1000</v>
      </c>
      <c r="Z507" s="137">
        <f t="shared" si="86"/>
        <v>1000</v>
      </c>
      <c r="AA507" s="137">
        <v>1311.99</v>
      </c>
      <c r="AB507" s="64">
        <f t="shared" si="88"/>
        <v>1.31199</v>
      </c>
      <c r="AC507" s="26">
        <v>40000</v>
      </c>
      <c r="AE507" s="26">
        <f t="shared" si="87"/>
        <v>40000</v>
      </c>
      <c r="AF507" s="218"/>
    </row>
    <row r="508" spans="1:32" ht="14.25">
      <c r="A508" s="21"/>
      <c r="B508" s="19"/>
      <c r="C508" s="19" t="s">
        <v>257</v>
      </c>
      <c r="D508" s="1" t="s">
        <v>258</v>
      </c>
      <c r="E508" s="7">
        <v>0</v>
      </c>
      <c r="F508" s="9"/>
      <c r="G508" s="7"/>
      <c r="H508" s="9">
        <v>63.97</v>
      </c>
      <c r="I508" s="9">
        <v>178.3</v>
      </c>
      <c r="J508" s="26">
        <v>350</v>
      </c>
      <c r="K508" s="26">
        <v>284.06</v>
      </c>
      <c r="L508" s="26">
        <v>0</v>
      </c>
      <c r="M508" s="26">
        <v>0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  <c r="T508" s="26">
        <v>0</v>
      </c>
      <c r="U508" s="137">
        <v>0</v>
      </c>
      <c r="V508" s="137">
        <v>0</v>
      </c>
      <c r="W508" s="137">
        <v>0</v>
      </c>
      <c r="X508" s="137">
        <v>0</v>
      </c>
      <c r="Y508" s="26">
        <v>0</v>
      </c>
      <c r="Z508" s="137">
        <f t="shared" si="86"/>
        <v>0</v>
      </c>
      <c r="AA508" s="137">
        <v>81.79</v>
      </c>
      <c r="AB508" s="64">
        <v>0</v>
      </c>
      <c r="AC508" s="26">
        <v>500</v>
      </c>
      <c r="AE508" s="26">
        <f t="shared" si="87"/>
        <v>500</v>
      </c>
      <c r="AF508" s="218"/>
    </row>
    <row r="509" spans="1:32" ht="14.25">
      <c r="A509" s="21"/>
      <c r="B509" s="19"/>
      <c r="C509" s="19">
        <v>4230</v>
      </c>
      <c r="D509" s="1" t="s">
        <v>155</v>
      </c>
      <c r="E509" s="7">
        <v>1144</v>
      </c>
      <c r="F509" s="9">
        <v>3704.66</v>
      </c>
      <c r="G509" s="7">
        <v>4829.23</v>
      </c>
      <c r="H509" s="9">
        <v>6856.38</v>
      </c>
      <c r="I509" s="9">
        <v>1260.21</v>
      </c>
      <c r="J509" s="26">
        <v>6274.14</v>
      </c>
      <c r="K509" s="26">
        <v>6646.42</v>
      </c>
      <c r="L509" s="26">
        <v>1373.43</v>
      </c>
      <c r="M509" s="26">
        <v>1724.28</v>
      </c>
      <c r="N509" s="26">
        <v>0</v>
      </c>
      <c r="O509" s="26">
        <v>299.99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137">
        <v>0</v>
      </c>
      <c r="V509" s="137">
        <v>0</v>
      </c>
      <c r="W509" s="137">
        <v>0</v>
      </c>
      <c r="X509" s="137">
        <v>0</v>
      </c>
      <c r="Y509" s="26">
        <v>1000</v>
      </c>
      <c r="Z509" s="137">
        <f t="shared" si="86"/>
        <v>1000</v>
      </c>
      <c r="AA509" s="137">
        <v>0</v>
      </c>
      <c r="AB509" s="64">
        <f t="shared" si="88"/>
        <v>0</v>
      </c>
      <c r="AC509" s="26">
        <v>1000</v>
      </c>
      <c r="AE509" s="26">
        <f t="shared" si="87"/>
        <v>1000</v>
      </c>
      <c r="AF509" s="218"/>
    </row>
    <row r="510" spans="1:32" ht="14.25">
      <c r="A510" s="21"/>
      <c r="B510" s="19"/>
      <c r="C510" s="19">
        <v>4250</v>
      </c>
      <c r="D510" s="1" t="s">
        <v>187</v>
      </c>
      <c r="E510" s="7">
        <v>23142</v>
      </c>
      <c r="F510" s="9">
        <v>21658.03</v>
      </c>
      <c r="G510" s="7">
        <v>19503.92</v>
      </c>
      <c r="H510" s="9">
        <v>19466.13</v>
      </c>
      <c r="I510" s="9">
        <v>14655.27</v>
      </c>
      <c r="J510" s="26">
        <v>28037.39</v>
      </c>
      <c r="K510" s="26">
        <v>24369.06</v>
      </c>
      <c r="L510" s="26">
        <v>20095.51</v>
      </c>
      <c r="M510" s="26">
        <v>20996.43</v>
      </c>
      <c r="N510" s="26">
        <v>21600.23</v>
      </c>
      <c r="O510" s="26">
        <v>20008.76</v>
      </c>
      <c r="P510" s="26">
        <v>21262.6</v>
      </c>
      <c r="Q510" s="26">
        <v>19028.27</v>
      </c>
      <c r="R510" s="26">
        <v>18919.99</v>
      </c>
      <c r="S510" s="26">
        <v>16526.97</v>
      </c>
      <c r="T510" s="26">
        <v>16193.6</v>
      </c>
      <c r="U510" s="137">
        <v>16542.02</v>
      </c>
      <c r="V510" s="137">
        <v>12031.56</v>
      </c>
      <c r="W510" s="137">
        <v>11764.44</v>
      </c>
      <c r="X510" s="137">
        <v>15624.98</v>
      </c>
      <c r="Y510" s="26">
        <v>17000</v>
      </c>
      <c r="Z510" s="137">
        <f t="shared" si="86"/>
        <v>17000</v>
      </c>
      <c r="AA510" s="137">
        <v>19567.28</v>
      </c>
      <c r="AB510" s="64">
        <f t="shared" si="88"/>
        <v>1.1510164705882353</v>
      </c>
      <c r="AC510" s="26">
        <v>18000</v>
      </c>
      <c r="AE510" s="26">
        <f t="shared" si="87"/>
        <v>18000</v>
      </c>
      <c r="AF510" s="218"/>
    </row>
    <row r="511" spans="1:32" ht="14.25">
      <c r="A511" s="21"/>
      <c r="B511" s="19"/>
      <c r="C511" s="19">
        <v>4255</v>
      </c>
      <c r="D511" s="1" t="s">
        <v>223</v>
      </c>
      <c r="E511" s="7">
        <v>100</v>
      </c>
      <c r="F511" s="9"/>
      <c r="G511" s="7">
        <v>300</v>
      </c>
      <c r="H511" s="9">
        <v>210.19</v>
      </c>
      <c r="I511" s="9">
        <v>105.09</v>
      </c>
      <c r="J511" s="26">
        <v>201.95</v>
      </c>
      <c r="K511" s="26">
        <v>241.71</v>
      </c>
      <c r="L511" s="26">
        <v>160.62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6">
        <v>0</v>
      </c>
      <c r="U511" s="137">
        <v>0</v>
      </c>
      <c r="V511" s="137">
        <v>0</v>
      </c>
      <c r="W511" s="137">
        <v>0</v>
      </c>
      <c r="X511" s="137">
        <v>0</v>
      </c>
      <c r="Y511" s="26">
        <v>150</v>
      </c>
      <c r="Z511" s="137">
        <f t="shared" si="86"/>
        <v>150</v>
      </c>
      <c r="AA511" s="137">
        <v>0</v>
      </c>
      <c r="AB511" s="64">
        <f t="shared" si="88"/>
        <v>0</v>
      </c>
      <c r="AC511" s="26">
        <v>150</v>
      </c>
      <c r="AE511" s="26">
        <f t="shared" si="87"/>
        <v>150</v>
      </c>
      <c r="AF511" s="218"/>
    </row>
    <row r="512" spans="1:32" ht="14.25">
      <c r="A512" s="21"/>
      <c r="B512" s="19"/>
      <c r="C512" s="19">
        <v>4290</v>
      </c>
      <c r="D512" s="1" t="s">
        <v>189</v>
      </c>
      <c r="E512" s="7">
        <v>0</v>
      </c>
      <c r="F512" s="9"/>
      <c r="G512" s="7"/>
      <c r="H512" s="9">
        <v>0</v>
      </c>
      <c r="I512" s="9"/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496.93</v>
      </c>
      <c r="R512" s="26">
        <v>0</v>
      </c>
      <c r="S512" s="26">
        <v>350</v>
      </c>
      <c r="T512" s="26">
        <v>0</v>
      </c>
      <c r="U512" s="137">
        <v>0</v>
      </c>
      <c r="V512" s="137">
        <v>0</v>
      </c>
      <c r="W512" s="137">
        <v>0</v>
      </c>
      <c r="X512" s="137">
        <v>100</v>
      </c>
      <c r="Y512" s="26">
        <v>500</v>
      </c>
      <c r="Z512" s="137">
        <f t="shared" si="86"/>
        <v>500</v>
      </c>
      <c r="AA512" s="137">
        <v>0</v>
      </c>
      <c r="AB512" s="64">
        <f t="shared" si="88"/>
        <v>0</v>
      </c>
      <c r="AC512" s="26">
        <v>500</v>
      </c>
      <c r="AE512" s="26">
        <f t="shared" si="87"/>
        <v>500</v>
      </c>
      <c r="AF512" s="218"/>
    </row>
    <row r="513" spans="1:32" ht="14.25">
      <c r="A513" s="21"/>
      <c r="B513" s="19"/>
      <c r="C513" s="19" t="s">
        <v>504</v>
      </c>
      <c r="D513" s="1" t="s">
        <v>715</v>
      </c>
      <c r="E513" s="7">
        <v>4377</v>
      </c>
      <c r="F513" s="9">
        <v>5253.54</v>
      </c>
      <c r="G513" s="7">
        <v>6731.33</v>
      </c>
      <c r="H513" s="9">
        <v>4400.17</v>
      </c>
      <c r="I513" s="9"/>
      <c r="J513" s="26">
        <v>2895.16</v>
      </c>
      <c r="K513" s="26">
        <v>3042.98</v>
      </c>
      <c r="L513" s="26">
        <v>3008.87</v>
      </c>
      <c r="M513" s="26">
        <v>910.96</v>
      </c>
      <c r="N513" s="26">
        <v>1000.53</v>
      </c>
      <c r="O513" s="26">
        <v>951.24</v>
      </c>
      <c r="P513" s="26">
        <v>1379.58</v>
      </c>
      <c r="Q513" s="26">
        <v>1553.1</v>
      </c>
      <c r="R513" s="26">
        <v>1571.52</v>
      </c>
      <c r="S513" s="26">
        <v>1687.47</v>
      </c>
      <c r="T513" s="26">
        <v>1695.07</v>
      </c>
      <c r="U513" s="137">
        <v>1741.63</v>
      </c>
      <c r="V513" s="137">
        <v>1731.42</v>
      </c>
      <c r="W513" s="137">
        <v>2387.71</v>
      </c>
      <c r="X513" s="137">
        <v>1467.14</v>
      </c>
      <c r="Y513" s="26">
        <v>2200</v>
      </c>
      <c r="Z513" s="137">
        <f t="shared" si="86"/>
        <v>2200</v>
      </c>
      <c r="AA513" s="137">
        <v>1185.18</v>
      </c>
      <c r="AB513" s="64">
        <f t="shared" si="88"/>
        <v>0.5387181818181819</v>
      </c>
      <c r="AC513" s="26">
        <v>2200</v>
      </c>
      <c r="AE513" s="26">
        <f t="shared" si="87"/>
        <v>2200</v>
      </c>
      <c r="AF513" s="218"/>
    </row>
    <row r="514" spans="1:32" ht="14.25">
      <c r="A514" s="21"/>
      <c r="B514" s="19"/>
      <c r="C514" s="19" t="s">
        <v>716</v>
      </c>
      <c r="D514" s="1" t="s">
        <v>1343</v>
      </c>
      <c r="E514" s="7"/>
      <c r="F514" s="9"/>
      <c r="G514" s="7"/>
      <c r="H514" s="9"/>
      <c r="I514" s="9"/>
      <c r="U514" s="137">
        <v>0</v>
      </c>
      <c r="V514" s="137">
        <v>0</v>
      </c>
      <c r="W514" s="137">
        <v>0</v>
      </c>
      <c r="X514" s="137">
        <v>10134.08</v>
      </c>
      <c r="Y514" s="26">
        <v>0</v>
      </c>
      <c r="Z514" s="137">
        <f t="shared" si="86"/>
        <v>0</v>
      </c>
      <c r="AA514" s="137">
        <v>9430.46</v>
      </c>
      <c r="AB514" s="64">
        <v>0</v>
      </c>
      <c r="AC514" s="26">
        <v>100</v>
      </c>
      <c r="AE514" s="26">
        <f t="shared" si="87"/>
        <v>100</v>
      </c>
      <c r="AF514" s="218"/>
    </row>
    <row r="515" spans="1:32" ht="14.25">
      <c r="A515" s="21"/>
      <c r="B515" s="19"/>
      <c r="C515" s="19">
        <v>4720</v>
      </c>
      <c r="D515" s="1" t="s">
        <v>259</v>
      </c>
      <c r="E515" s="7">
        <v>680</v>
      </c>
      <c r="F515" s="9">
        <v>200</v>
      </c>
      <c r="G515" s="7">
        <v>800</v>
      </c>
      <c r="H515" s="9">
        <v>1262</v>
      </c>
      <c r="I515" s="9">
        <v>1000</v>
      </c>
      <c r="J515" s="26">
        <v>1097.89</v>
      </c>
      <c r="K515" s="26">
        <v>1149.36</v>
      </c>
      <c r="L515" s="26">
        <v>1013.43</v>
      </c>
      <c r="M515" s="26">
        <v>944.84</v>
      </c>
      <c r="N515" s="26">
        <v>416.09</v>
      </c>
      <c r="O515" s="26">
        <v>713.28</v>
      </c>
      <c r="P515" s="26">
        <v>273.8</v>
      </c>
      <c r="Q515" s="26">
        <v>319.85</v>
      </c>
      <c r="R515" s="26">
        <v>709.8</v>
      </c>
      <c r="S515" s="26">
        <v>287.1</v>
      </c>
      <c r="T515" s="26">
        <v>560.35</v>
      </c>
      <c r="U515" s="137">
        <v>0</v>
      </c>
      <c r="V515" s="137">
        <v>0</v>
      </c>
      <c r="W515" s="137">
        <v>0</v>
      </c>
      <c r="X515" s="137">
        <v>0</v>
      </c>
      <c r="Y515" s="26">
        <v>1000</v>
      </c>
      <c r="Z515" s="137">
        <f t="shared" si="86"/>
        <v>1000</v>
      </c>
      <c r="AA515" s="137">
        <v>0</v>
      </c>
      <c r="AB515" s="64">
        <f t="shared" si="88"/>
        <v>0</v>
      </c>
      <c r="AC515" s="26">
        <v>1000</v>
      </c>
      <c r="AE515" s="26">
        <f t="shared" si="87"/>
        <v>1000</v>
      </c>
      <c r="AF515" s="218"/>
    </row>
    <row r="516" spans="1:32" ht="14.25">
      <c r="A516" s="21"/>
      <c r="B516" s="19"/>
      <c r="C516" s="19">
        <v>4725</v>
      </c>
      <c r="D516" s="1" t="s">
        <v>260</v>
      </c>
      <c r="E516" s="7">
        <v>0</v>
      </c>
      <c r="F516" s="9">
        <v>322.6</v>
      </c>
      <c r="G516" s="7">
        <v>475.98</v>
      </c>
      <c r="H516" s="9">
        <v>500</v>
      </c>
      <c r="I516" s="9">
        <v>603.1</v>
      </c>
      <c r="J516" s="26">
        <v>1133</v>
      </c>
      <c r="K516" s="26">
        <v>577.84</v>
      </c>
      <c r="L516" s="26">
        <v>345.36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137">
        <v>0</v>
      </c>
      <c r="V516" s="137">
        <v>0</v>
      </c>
      <c r="W516" s="137">
        <v>0</v>
      </c>
      <c r="X516" s="137">
        <v>0</v>
      </c>
      <c r="Y516" s="26">
        <v>0</v>
      </c>
      <c r="Z516" s="137">
        <f t="shared" si="86"/>
        <v>0</v>
      </c>
      <c r="AA516" s="137">
        <v>0</v>
      </c>
      <c r="AB516" s="64">
        <v>0</v>
      </c>
      <c r="AC516" s="26">
        <v>0</v>
      </c>
      <c r="AE516" s="26">
        <f>SUM(AC516:AD516)</f>
        <v>0</v>
      </c>
      <c r="AF516" s="218"/>
    </row>
    <row r="517" spans="1:32" ht="14.25">
      <c r="A517" s="21"/>
      <c r="B517" s="19"/>
      <c r="C517" s="19">
        <v>4730</v>
      </c>
      <c r="D517" s="1" t="s">
        <v>261</v>
      </c>
      <c r="E517" s="7">
        <v>2690</v>
      </c>
      <c r="F517" s="9">
        <v>3006.76</v>
      </c>
      <c r="G517" s="7">
        <v>3404.3</v>
      </c>
      <c r="H517" s="9">
        <v>7206.61</v>
      </c>
      <c r="I517" s="9">
        <v>3665.46</v>
      </c>
      <c r="J517" s="26">
        <v>4500</v>
      </c>
      <c r="K517" s="26">
        <v>11604.14</v>
      </c>
      <c r="L517" s="26">
        <v>2915.41</v>
      </c>
      <c r="M517" s="26">
        <v>3480.05</v>
      </c>
      <c r="N517" s="26">
        <v>844.35</v>
      </c>
      <c r="O517" s="26">
        <v>2700.47</v>
      </c>
      <c r="P517" s="26">
        <v>1006.38</v>
      </c>
      <c r="Q517" s="26">
        <v>3498.3</v>
      </c>
      <c r="R517" s="26">
        <v>6680.82</v>
      </c>
      <c r="S517" s="26">
        <v>1484.13</v>
      </c>
      <c r="T517" s="26">
        <v>1935.16</v>
      </c>
      <c r="U517" s="137">
        <v>288.58</v>
      </c>
      <c r="V517" s="137">
        <v>1867.41</v>
      </c>
      <c r="W517" s="137">
        <v>5225.27</v>
      </c>
      <c r="X517" s="137">
        <v>6191.49</v>
      </c>
      <c r="Y517" s="26">
        <v>2500</v>
      </c>
      <c r="Z517" s="137">
        <f t="shared" si="86"/>
        <v>2500</v>
      </c>
      <c r="AA517" s="137">
        <v>6343.71</v>
      </c>
      <c r="AB517" s="64">
        <f t="shared" si="88"/>
        <v>2.537484</v>
      </c>
      <c r="AC517" s="26">
        <v>3000</v>
      </c>
      <c r="AE517" s="26">
        <f>SUM(AC517:AD517)</f>
        <v>3000</v>
      </c>
      <c r="AF517" s="218"/>
    </row>
    <row r="518" spans="1:32" ht="14.25">
      <c r="A518" s="21"/>
      <c r="B518" s="19"/>
      <c r="C518" s="19">
        <v>4735</v>
      </c>
      <c r="D518" s="1" t="s">
        <v>262</v>
      </c>
      <c r="E518" s="7">
        <v>155</v>
      </c>
      <c r="F518" s="9">
        <v>1186</v>
      </c>
      <c r="G518" s="7">
        <v>600</v>
      </c>
      <c r="H518" s="9">
        <v>600</v>
      </c>
      <c r="I518" s="9">
        <v>538.18</v>
      </c>
      <c r="J518" s="26">
        <v>1870</v>
      </c>
      <c r="K518" s="26">
        <v>1323.02</v>
      </c>
      <c r="L518" s="26">
        <v>969.74</v>
      </c>
      <c r="M518" s="26">
        <v>921.45</v>
      </c>
      <c r="N518" s="26">
        <v>246.05</v>
      </c>
      <c r="O518" s="26">
        <v>1064.9</v>
      </c>
      <c r="P518" s="26">
        <v>0</v>
      </c>
      <c r="Q518" s="26">
        <v>339.64</v>
      </c>
      <c r="R518" s="26">
        <v>0</v>
      </c>
      <c r="S518" s="26">
        <v>52.19</v>
      </c>
      <c r="T518" s="26">
        <v>40</v>
      </c>
      <c r="U518" s="137">
        <v>143.51</v>
      </c>
      <c r="V518" s="137">
        <v>18.99</v>
      </c>
      <c r="W518" s="137">
        <v>174.09</v>
      </c>
      <c r="X518" s="137">
        <v>42.6</v>
      </c>
      <c r="Y518" s="26">
        <v>1000</v>
      </c>
      <c r="Z518" s="137">
        <f t="shared" si="86"/>
        <v>1000</v>
      </c>
      <c r="AA518" s="137">
        <v>2177.65</v>
      </c>
      <c r="AB518" s="64">
        <f t="shared" si="88"/>
        <v>2.1776500000000003</v>
      </c>
      <c r="AC518" s="26">
        <v>1000</v>
      </c>
      <c r="AE518" s="26">
        <f t="shared" si="87"/>
        <v>1000</v>
      </c>
      <c r="AF518" s="218"/>
    </row>
    <row r="519" spans="1:32" ht="14.25">
      <c r="A519" s="21"/>
      <c r="B519" s="19"/>
      <c r="C519" s="19">
        <v>4740</v>
      </c>
      <c r="D519" s="1" t="s">
        <v>263</v>
      </c>
      <c r="E519" s="7">
        <v>2129</v>
      </c>
      <c r="F519" s="9">
        <v>2626.14</v>
      </c>
      <c r="G519" s="7">
        <v>2500</v>
      </c>
      <c r="H519" s="9">
        <v>2500</v>
      </c>
      <c r="I519" s="9">
        <v>2500</v>
      </c>
      <c r="J519" s="26">
        <v>3946</v>
      </c>
      <c r="K519" s="26">
        <v>3942.44</v>
      </c>
      <c r="L519" s="26">
        <v>3387.78</v>
      </c>
      <c r="M519" s="26">
        <v>528.22</v>
      </c>
      <c r="N519" s="26">
        <v>2654.66</v>
      </c>
      <c r="O519" s="26">
        <v>1986.34</v>
      </c>
      <c r="P519" s="26">
        <v>1443.6</v>
      </c>
      <c r="Q519" s="26">
        <v>2557.71</v>
      </c>
      <c r="R519" s="26">
        <v>4398</v>
      </c>
      <c r="S519" s="26">
        <v>2116.72</v>
      </c>
      <c r="T519" s="26">
        <v>4133</v>
      </c>
      <c r="U519" s="137">
        <v>2960.4</v>
      </c>
      <c r="V519" s="137">
        <v>2286.9</v>
      </c>
      <c r="W519" s="137">
        <v>4094.41</v>
      </c>
      <c r="X519" s="137">
        <v>1359.5</v>
      </c>
      <c r="Y519" s="26">
        <v>2500</v>
      </c>
      <c r="Z519" s="137">
        <f t="shared" si="86"/>
        <v>2500</v>
      </c>
      <c r="AA519" s="137">
        <v>3513.25</v>
      </c>
      <c r="AB519" s="64">
        <f t="shared" si="88"/>
        <v>1.4053</v>
      </c>
      <c r="AC519" s="26">
        <v>3500</v>
      </c>
      <c r="AE519" s="26">
        <f t="shared" si="87"/>
        <v>3500</v>
      </c>
      <c r="AF519" s="218"/>
    </row>
    <row r="520" spans="1:32" ht="14.25">
      <c r="A520" s="21"/>
      <c r="B520" s="19"/>
      <c r="C520" s="19">
        <v>4745</v>
      </c>
      <c r="D520" s="1" t="s">
        <v>264</v>
      </c>
      <c r="E520" s="7">
        <v>0</v>
      </c>
      <c r="F520" s="9">
        <v>2178.6</v>
      </c>
      <c r="G520" s="7"/>
      <c r="H520" s="9">
        <v>1500</v>
      </c>
      <c r="I520" s="9">
        <v>926.6</v>
      </c>
      <c r="J520" s="26">
        <v>1750</v>
      </c>
      <c r="K520" s="26">
        <v>2522.61</v>
      </c>
      <c r="L520" s="26">
        <v>273.95</v>
      </c>
      <c r="M520" s="26">
        <v>1376.65</v>
      </c>
      <c r="N520" s="26">
        <v>33.94</v>
      </c>
      <c r="O520" s="26">
        <v>228.22</v>
      </c>
      <c r="P520" s="26">
        <v>260.96</v>
      </c>
      <c r="Q520" s="26">
        <v>294.43</v>
      </c>
      <c r="R520" s="26">
        <v>0</v>
      </c>
      <c r="S520" s="26">
        <v>158.47</v>
      </c>
      <c r="T520" s="26">
        <v>377</v>
      </c>
      <c r="U520" s="137">
        <v>0</v>
      </c>
      <c r="V520" s="137">
        <v>0</v>
      </c>
      <c r="W520" s="137">
        <v>12.78</v>
      </c>
      <c r="X520" s="137">
        <v>51.52</v>
      </c>
      <c r="Y520" s="26">
        <v>1000</v>
      </c>
      <c r="Z520" s="137">
        <f t="shared" si="86"/>
        <v>1000</v>
      </c>
      <c r="AA520" s="137">
        <v>0</v>
      </c>
      <c r="AB520" s="64">
        <f t="shared" si="88"/>
        <v>0</v>
      </c>
      <c r="AC520" s="26">
        <v>1000</v>
      </c>
      <c r="AE520" s="26">
        <f t="shared" si="87"/>
        <v>1000</v>
      </c>
      <c r="AF520" s="218"/>
    </row>
    <row r="521" spans="1:32" ht="14.25">
      <c r="A521" s="21"/>
      <c r="B521" s="19"/>
      <c r="C521" s="19">
        <v>4760.1</v>
      </c>
      <c r="D521" s="1" t="s">
        <v>265</v>
      </c>
      <c r="E521" s="7">
        <v>526</v>
      </c>
      <c r="F521" s="9">
        <v>289.26</v>
      </c>
      <c r="G521" s="7">
        <v>290.22</v>
      </c>
      <c r="H521" s="9">
        <v>700</v>
      </c>
      <c r="I521" s="9">
        <v>316.23</v>
      </c>
      <c r="J521" s="26">
        <v>643.56</v>
      </c>
      <c r="K521" s="26">
        <v>937.73</v>
      </c>
      <c r="L521" s="26">
        <v>657.79</v>
      </c>
      <c r="M521" s="26">
        <v>434.01</v>
      </c>
      <c r="N521" s="26">
        <v>1015.19</v>
      </c>
      <c r="O521" s="26">
        <v>794.63</v>
      </c>
      <c r="P521" s="26">
        <v>622.9</v>
      </c>
      <c r="Q521" s="26">
        <v>169.21</v>
      </c>
      <c r="R521" s="26">
        <v>185.85</v>
      </c>
      <c r="S521" s="26">
        <v>0</v>
      </c>
      <c r="T521" s="26">
        <v>292.79</v>
      </c>
      <c r="U521" s="137">
        <v>426.07</v>
      </c>
      <c r="V521" s="137">
        <v>128.01</v>
      </c>
      <c r="W521" s="137">
        <v>40.84</v>
      </c>
      <c r="X521" s="137">
        <v>560.72</v>
      </c>
      <c r="Y521" s="26">
        <v>500</v>
      </c>
      <c r="Z521" s="137">
        <f t="shared" si="86"/>
        <v>500</v>
      </c>
      <c r="AA521" s="137">
        <v>669.57</v>
      </c>
      <c r="AB521" s="64">
        <f t="shared" si="88"/>
        <v>1.33914</v>
      </c>
      <c r="AC521" s="26">
        <v>500</v>
      </c>
      <c r="AE521" s="26">
        <f t="shared" si="87"/>
        <v>500</v>
      </c>
      <c r="AF521" s="218"/>
    </row>
    <row r="522" spans="1:32" ht="14.25">
      <c r="A522" s="21"/>
      <c r="B522" s="19"/>
      <c r="C522" s="19">
        <v>4760.2</v>
      </c>
      <c r="D522" s="1" t="s">
        <v>266</v>
      </c>
      <c r="E522" s="7">
        <v>76</v>
      </c>
      <c r="F522" s="9">
        <v>424.5</v>
      </c>
      <c r="G522" s="7">
        <v>1023.5</v>
      </c>
      <c r="H522" s="9">
        <v>780.41</v>
      </c>
      <c r="I522" s="9">
        <v>320.2</v>
      </c>
      <c r="J522" s="26">
        <v>1243.3</v>
      </c>
      <c r="K522" s="26">
        <v>1238.16</v>
      </c>
      <c r="L522" s="26">
        <v>699.34</v>
      </c>
      <c r="M522" s="26">
        <v>337.07</v>
      </c>
      <c r="N522" s="26">
        <v>409.99</v>
      </c>
      <c r="O522" s="26">
        <v>137.64</v>
      </c>
      <c r="P522" s="26">
        <v>625.58</v>
      </c>
      <c r="Q522" s="26">
        <v>267.45</v>
      </c>
      <c r="R522" s="26">
        <v>160.35</v>
      </c>
      <c r="S522" s="26">
        <v>20</v>
      </c>
      <c r="T522" s="26">
        <v>130.47</v>
      </c>
      <c r="U522" s="137">
        <v>0</v>
      </c>
      <c r="V522" s="137">
        <v>147.25</v>
      </c>
      <c r="W522" s="137">
        <v>204.26</v>
      </c>
      <c r="X522" s="137">
        <v>581.64</v>
      </c>
      <c r="Y522" s="26">
        <v>1000</v>
      </c>
      <c r="Z522" s="137">
        <f t="shared" si="86"/>
        <v>1000</v>
      </c>
      <c r="AA522" s="137">
        <v>17.22</v>
      </c>
      <c r="AB522" s="64">
        <f t="shared" si="88"/>
        <v>0.01722</v>
      </c>
      <c r="AC522" s="26">
        <v>1000</v>
      </c>
      <c r="AE522" s="26">
        <f t="shared" si="87"/>
        <v>1000</v>
      </c>
      <c r="AF522" s="218"/>
    </row>
    <row r="523" spans="1:32" ht="14.25">
      <c r="A523" s="21"/>
      <c r="B523" s="19"/>
      <c r="C523" s="19">
        <v>4760.3</v>
      </c>
      <c r="D523" s="1" t="s">
        <v>267</v>
      </c>
      <c r="E523" s="7">
        <v>333</v>
      </c>
      <c r="F523" s="9">
        <v>314.59</v>
      </c>
      <c r="G523" s="7">
        <v>318.16</v>
      </c>
      <c r="H523" s="9">
        <v>1158.66</v>
      </c>
      <c r="I523" s="9">
        <v>239.34</v>
      </c>
      <c r="J523" s="26">
        <v>710.17</v>
      </c>
      <c r="K523" s="26">
        <v>1000</v>
      </c>
      <c r="L523" s="26">
        <v>556.31</v>
      </c>
      <c r="M523" s="26">
        <v>0</v>
      </c>
      <c r="N523" s="26">
        <v>789.39</v>
      </c>
      <c r="O523" s="26">
        <v>17.89</v>
      </c>
      <c r="P523" s="26">
        <v>0</v>
      </c>
      <c r="Q523" s="26">
        <v>351.14</v>
      </c>
      <c r="R523" s="26">
        <v>0</v>
      </c>
      <c r="S523" s="26">
        <v>48.75</v>
      </c>
      <c r="T523" s="26">
        <v>190.49</v>
      </c>
      <c r="U523" s="137">
        <v>0</v>
      </c>
      <c r="V523" s="137">
        <v>0</v>
      </c>
      <c r="W523" s="137">
        <v>597.76</v>
      </c>
      <c r="X523" s="137">
        <v>416.53</v>
      </c>
      <c r="Y523" s="26">
        <v>500</v>
      </c>
      <c r="Z523" s="137">
        <f t="shared" si="86"/>
        <v>500</v>
      </c>
      <c r="AA523" s="137">
        <v>31.06</v>
      </c>
      <c r="AB523" s="64">
        <f t="shared" si="88"/>
        <v>0.062119999999999995</v>
      </c>
      <c r="AC523" s="26">
        <v>500</v>
      </c>
      <c r="AE523" s="26">
        <f t="shared" si="87"/>
        <v>500</v>
      </c>
      <c r="AF523" s="218"/>
    </row>
    <row r="524" spans="1:32" ht="14.25">
      <c r="A524" s="21"/>
      <c r="B524" s="19"/>
      <c r="C524" s="19">
        <v>4795</v>
      </c>
      <c r="D524" s="1" t="s">
        <v>268</v>
      </c>
      <c r="E524" s="7">
        <v>210</v>
      </c>
      <c r="F524" s="9">
        <v>193.23</v>
      </c>
      <c r="G524" s="7">
        <v>343.95</v>
      </c>
      <c r="H524" s="9">
        <v>500</v>
      </c>
      <c r="I524" s="9">
        <v>904.81</v>
      </c>
      <c r="J524" s="26">
        <v>1069.96</v>
      </c>
      <c r="K524" s="26">
        <v>750.49</v>
      </c>
      <c r="L524" s="26">
        <v>0</v>
      </c>
      <c r="M524" s="26">
        <v>50.16</v>
      </c>
      <c r="N524" s="26">
        <v>0</v>
      </c>
      <c r="O524" s="26">
        <v>0</v>
      </c>
      <c r="P524" s="26">
        <v>1375</v>
      </c>
      <c r="Q524" s="26">
        <v>600</v>
      </c>
      <c r="R524" s="26">
        <v>0</v>
      </c>
      <c r="S524" s="26">
        <v>0</v>
      </c>
      <c r="T524" s="26">
        <v>0</v>
      </c>
      <c r="U524" s="137">
        <v>0</v>
      </c>
      <c r="V524" s="137">
        <v>0</v>
      </c>
      <c r="W524" s="137">
        <v>0</v>
      </c>
      <c r="X524" s="137">
        <v>0</v>
      </c>
      <c r="Y524" s="26">
        <v>500</v>
      </c>
      <c r="Z524" s="137">
        <f t="shared" si="86"/>
        <v>500</v>
      </c>
      <c r="AA524" s="137">
        <v>595.11</v>
      </c>
      <c r="AB524" s="64">
        <f t="shared" si="88"/>
        <v>1.19022</v>
      </c>
      <c r="AC524" s="26">
        <v>500</v>
      </c>
      <c r="AE524" s="26">
        <f t="shared" si="87"/>
        <v>500</v>
      </c>
      <c r="AF524" s="218"/>
    </row>
    <row r="525" spans="1:32" ht="14.25">
      <c r="A525" s="21"/>
      <c r="B525" s="19"/>
      <c r="C525" s="21">
        <v>8310</v>
      </c>
      <c r="D525" s="1" t="s">
        <v>853</v>
      </c>
      <c r="E525" s="7">
        <v>2976</v>
      </c>
      <c r="F525" s="9">
        <v>5293</v>
      </c>
      <c r="G525" s="7">
        <v>7957.08</v>
      </c>
      <c r="H525" s="9"/>
      <c r="I525" s="9">
        <v>16245.44</v>
      </c>
      <c r="J525" s="26">
        <v>16282.39</v>
      </c>
      <c r="K525" s="26">
        <v>11419.92</v>
      </c>
      <c r="L525" s="26">
        <v>11874.53</v>
      </c>
      <c r="M525" s="26">
        <v>13924.52</v>
      </c>
      <c r="N525" s="26">
        <v>7229.65</v>
      </c>
      <c r="O525" s="26">
        <v>8984.41</v>
      </c>
      <c r="P525" s="26">
        <v>13771.35</v>
      </c>
      <c r="Q525" s="26">
        <v>18160.91</v>
      </c>
      <c r="R525" s="26">
        <v>12202.68</v>
      </c>
      <c r="S525" s="26">
        <v>5936.41</v>
      </c>
      <c r="T525" s="26">
        <v>7281.23</v>
      </c>
      <c r="U525" s="137">
        <v>5919.07</v>
      </c>
      <c r="V525" s="137">
        <v>1912.37</v>
      </c>
      <c r="W525" s="137">
        <v>1050.6</v>
      </c>
      <c r="X525" s="137">
        <v>1447.62</v>
      </c>
      <c r="Y525" s="26">
        <v>1300</v>
      </c>
      <c r="Z525" s="137">
        <f t="shared" si="86"/>
        <v>1300</v>
      </c>
      <c r="AA525" s="137">
        <v>1159</v>
      </c>
      <c r="AB525" s="64">
        <v>0</v>
      </c>
      <c r="AC525" s="26">
        <v>1700</v>
      </c>
      <c r="AE525" s="26">
        <f>SUM(AC525:AD525)</f>
        <v>1700</v>
      </c>
      <c r="AF525" s="218"/>
    </row>
    <row r="526" spans="1:32" ht="14.25">
      <c r="A526" s="21"/>
      <c r="B526" s="19"/>
      <c r="C526" s="21">
        <v>8330</v>
      </c>
      <c r="D526" s="1" t="s">
        <v>100</v>
      </c>
      <c r="E526" s="7">
        <v>11644</v>
      </c>
      <c r="F526" s="9">
        <v>11361.91</v>
      </c>
      <c r="G526" s="7">
        <v>10632.26</v>
      </c>
      <c r="H526" s="9">
        <v>12190.5</v>
      </c>
      <c r="I526" s="9">
        <v>14561.34</v>
      </c>
      <c r="J526" s="26">
        <v>16665.79</v>
      </c>
      <c r="K526" s="26">
        <v>12085.73</v>
      </c>
      <c r="L526" s="26">
        <v>6177.38</v>
      </c>
      <c r="M526" s="26">
        <v>1875.05</v>
      </c>
      <c r="N526" s="26">
        <v>2851.24</v>
      </c>
      <c r="O526" s="26">
        <v>4162.39</v>
      </c>
      <c r="P526" s="26">
        <v>4382.43</v>
      </c>
      <c r="Q526" s="26">
        <v>4745.27</v>
      </c>
      <c r="R526" s="26">
        <v>3744.52</v>
      </c>
      <c r="S526" s="26">
        <v>3415.15</v>
      </c>
      <c r="T526" s="26">
        <v>3594.78</v>
      </c>
      <c r="U526" s="137">
        <v>4910.4</v>
      </c>
      <c r="V526" s="137">
        <v>3755.56</v>
      </c>
      <c r="W526" s="137">
        <v>0</v>
      </c>
      <c r="X526" s="137">
        <v>3581.47</v>
      </c>
      <c r="Y526" s="26">
        <v>4700</v>
      </c>
      <c r="Z526" s="137">
        <f t="shared" si="86"/>
        <v>4700</v>
      </c>
      <c r="AA526" s="137">
        <v>11932.83</v>
      </c>
      <c r="AB526" s="64">
        <f t="shared" si="88"/>
        <v>2.5389</v>
      </c>
      <c r="AC526" s="26">
        <v>9900</v>
      </c>
      <c r="AE526" s="26">
        <f t="shared" si="87"/>
        <v>9900</v>
      </c>
      <c r="AF526" s="218"/>
    </row>
    <row r="527" spans="1:32" ht="14.25">
      <c r="A527" s="21"/>
      <c r="B527" s="19"/>
      <c r="C527" s="19" t="s">
        <v>498</v>
      </c>
      <c r="D527" s="1" t="s">
        <v>852</v>
      </c>
      <c r="E527" s="7">
        <v>22922</v>
      </c>
      <c r="F527" s="9">
        <v>10687.56</v>
      </c>
      <c r="G527" s="7">
        <v>8475.83</v>
      </c>
      <c r="H527" s="9"/>
      <c r="I527" s="9">
        <v>3628.98</v>
      </c>
      <c r="J527" s="26">
        <v>2740.49</v>
      </c>
      <c r="K527" s="26">
        <v>5618.34</v>
      </c>
      <c r="L527" s="26">
        <v>2472.44</v>
      </c>
      <c r="M527" s="26">
        <v>7821</v>
      </c>
      <c r="N527" s="26">
        <v>8977</v>
      </c>
      <c r="O527" s="26">
        <v>8327</v>
      </c>
      <c r="P527" s="26">
        <v>5615.01</v>
      </c>
      <c r="Q527" s="26">
        <v>9763.89</v>
      </c>
      <c r="R527" s="26">
        <v>7027.84</v>
      </c>
      <c r="S527" s="26">
        <v>10741.44</v>
      </c>
      <c r="T527" s="26">
        <v>14868.08</v>
      </c>
      <c r="U527" s="137">
        <v>9606.67</v>
      </c>
      <c r="V527" s="137">
        <v>7490.74</v>
      </c>
      <c r="W527" s="137">
        <v>9360.18</v>
      </c>
      <c r="X527" s="137">
        <v>6066.42</v>
      </c>
      <c r="Y527" s="26">
        <v>5700</v>
      </c>
      <c r="Z527" s="137">
        <f t="shared" si="86"/>
        <v>5700</v>
      </c>
      <c r="AA527" s="137">
        <v>4593.9</v>
      </c>
      <c r="AB527" s="64">
        <f t="shared" si="88"/>
        <v>0.8059473684210525</v>
      </c>
      <c r="AC527" s="26">
        <v>6500</v>
      </c>
      <c r="AE527" s="26">
        <f t="shared" si="87"/>
        <v>6500</v>
      </c>
      <c r="AF527" s="218"/>
    </row>
    <row r="528" spans="1:32" ht="14.25">
      <c r="A528" s="21"/>
      <c r="B528" s="19"/>
      <c r="C528" s="19" t="s">
        <v>101</v>
      </c>
      <c r="D528" s="1" t="s">
        <v>710</v>
      </c>
      <c r="E528" s="7">
        <v>135</v>
      </c>
      <c r="F528" s="9">
        <v>170.6</v>
      </c>
      <c r="G528" s="7">
        <v>51.1</v>
      </c>
      <c r="H528" s="9"/>
      <c r="I528" s="9">
        <v>10.19</v>
      </c>
      <c r="J528" s="26">
        <v>21.68</v>
      </c>
      <c r="K528" s="26">
        <v>82.42</v>
      </c>
      <c r="L528" s="26">
        <v>3.18</v>
      </c>
      <c r="M528" s="26">
        <v>0</v>
      </c>
      <c r="N528" s="26">
        <v>0.51</v>
      </c>
      <c r="O528" s="26">
        <v>0</v>
      </c>
      <c r="P528" s="26">
        <v>0</v>
      </c>
      <c r="Q528" s="26">
        <v>0</v>
      </c>
      <c r="R528" s="26">
        <v>0</v>
      </c>
      <c r="S528" s="26">
        <v>0</v>
      </c>
      <c r="T528" s="26">
        <v>0</v>
      </c>
      <c r="U528" s="137">
        <v>2.33</v>
      </c>
      <c r="V528" s="137">
        <v>0</v>
      </c>
      <c r="W528" s="137">
        <v>0</v>
      </c>
      <c r="X528" s="137">
        <v>0</v>
      </c>
      <c r="Y528" s="26">
        <v>50</v>
      </c>
      <c r="Z528" s="137">
        <f t="shared" si="86"/>
        <v>50</v>
      </c>
      <c r="AA528" s="137">
        <v>44.27</v>
      </c>
      <c r="AB528" s="64">
        <f t="shared" si="88"/>
        <v>0.8854000000000001</v>
      </c>
      <c r="AC528" s="26">
        <v>75</v>
      </c>
      <c r="AE528" s="26">
        <f>SUM(AC528:AD528)</f>
        <v>75</v>
      </c>
      <c r="AF528" s="218"/>
    </row>
    <row r="529" spans="1:32" ht="14.25">
      <c r="A529" s="21"/>
      <c r="B529" s="19"/>
      <c r="C529" s="19" t="s">
        <v>1362</v>
      </c>
      <c r="D529" s="1" t="s">
        <v>1363</v>
      </c>
      <c r="E529" s="7">
        <v>13678</v>
      </c>
      <c r="F529" s="9">
        <v>7851.12</v>
      </c>
      <c r="G529" s="7">
        <v>11454.87</v>
      </c>
      <c r="H529" s="9">
        <v>11721.37</v>
      </c>
      <c r="I529" s="9">
        <v>13654.92</v>
      </c>
      <c r="J529" s="26">
        <v>13243.35</v>
      </c>
      <c r="K529" s="26">
        <v>13737.39</v>
      </c>
      <c r="L529" s="26">
        <v>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>
        <v>0</v>
      </c>
      <c r="T529" s="26">
        <v>0</v>
      </c>
      <c r="U529" s="137">
        <v>0</v>
      </c>
      <c r="V529" s="137">
        <v>0</v>
      </c>
      <c r="W529" s="137">
        <v>0</v>
      </c>
      <c r="X529" s="137">
        <v>0</v>
      </c>
      <c r="Y529" s="26">
        <v>0</v>
      </c>
      <c r="Z529" s="137">
        <f t="shared" si="86"/>
        <v>0</v>
      </c>
      <c r="AA529" s="137">
        <v>0</v>
      </c>
      <c r="AB529" s="64">
        <v>0</v>
      </c>
      <c r="AC529" s="26">
        <v>0</v>
      </c>
      <c r="AE529" s="26">
        <f>SUM(AC529:AD529)</f>
        <v>0</v>
      </c>
      <c r="AF529" s="218"/>
    </row>
    <row r="530" spans="1:32" ht="15" thickBot="1">
      <c r="A530" s="31"/>
      <c r="B530" s="32"/>
      <c r="C530" s="32" t="s">
        <v>686</v>
      </c>
      <c r="D530" s="38" t="s">
        <v>688</v>
      </c>
      <c r="E530" s="34">
        <v>3267</v>
      </c>
      <c r="F530" s="35">
        <v>20356.64</v>
      </c>
      <c r="G530" s="34">
        <v>11090.99</v>
      </c>
      <c r="H530" s="35">
        <v>11349.08</v>
      </c>
      <c r="I530" s="35">
        <v>12256.9</v>
      </c>
      <c r="J530" s="36">
        <v>11981.53</v>
      </c>
      <c r="K530" s="36">
        <v>13441.67</v>
      </c>
      <c r="L530" s="36">
        <v>3837.4</v>
      </c>
      <c r="M530" s="36">
        <v>2158.64</v>
      </c>
      <c r="N530" s="36">
        <v>19990.9</v>
      </c>
      <c r="O530" s="36">
        <v>21325.32</v>
      </c>
      <c r="P530" s="36">
        <v>21486.95</v>
      </c>
      <c r="Q530" s="36">
        <v>17835.94</v>
      </c>
      <c r="R530" s="36">
        <v>20372.31</v>
      </c>
      <c r="S530" s="36">
        <v>23015.16</v>
      </c>
      <c r="T530" s="36">
        <v>31996.39</v>
      </c>
      <c r="U530" s="138">
        <v>26453.86</v>
      </c>
      <c r="V530" s="138">
        <v>12635.69</v>
      </c>
      <c r="W530" s="138">
        <v>10216.66</v>
      </c>
      <c r="X530" s="138">
        <v>8335.73</v>
      </c>
      <c r="Y530" s="36">
        <v>8800</v>
      </c>
      <c r="Z530" s="138">
        <f t="shared" si="86"/>
        <v>8800</v>
      </c>
      <c r="AA530" s="138">
        <v>4749.38</v>
      </c>
      <c r="AB530" s="65">
        <f t="shared" si="88"/>
        <v>0.5397022727272728</v>
      </c>
      <c r="AC530" s="36">
        <v>7900</v>
      </c>
      <c r="AD530" s="36"/>
      <c r="AE530" s="36">
        <f>SUM(AC530:AD530)</f>
        <v>7900</v>
      </c>
      <c r="AF530" s="218"/>
    </row>
    <row r="531" spans="1:32" ht="14.25">
      <c r="A531" s="21" t="s">
        <v>4</v>
      </c>
      <c r="B531" s="19">
        <v>7110</v>
      </c>
      <c r="C531" s="19"/>
      <c r="D531" s="1" t="s">
        <v>513</v>
      </c>
      <c r="E531" s="9">
        <f aca="true" t="shared" si="89" ref="E531:R531">SUM(E485:E530)</f>
        <v>250100</v>
      </c>
      <c r="F531" s="9">
        <f t="shared" si="89"/>
        <v>251935.6800000001</v>
      </c>
      <c r="G531" s="9">
        <f t="shared" si="89"/>
        <v>232195.84000000005</v>
      </c>
      <c r="H531" s="9">
        <f t="shared" si="89"/>
        <v>253447.50000000003</v>
      </c>
      <c r="I531" s="9">
        <f t="shared" si="89"/>
        <v>301901.13999999996</v>
      </c>
      <c r="J531" s="9">
        <f t="shared" si="89"/>
        <v>353597.31</v>
      </c>
      <c r="K531" s="9">
        <f t="shared" si="89"/>
        <v>294450.9799999999</v>
      </c>
      <c r="L531" s="9">
        <f t="shared" si="89"/>
        <v>149869.27999999997</v>
      </c>
      <c r="M531" s="9">
        <f t="shared" si="89"/>
        <v>107007.1</v>
      </c>
      <c r="N531" s="9">
        <f t="shared" si="89"/>
        <v>124419.97</v>
      </c>
      <c r="O531" s="9">
        <f t="shared" si="89"/>
        <v>141711.04</v>
      </c>
      <c r="P531" s="9">
        <f t="shared" si="89"/>
        <v>148996.45</v>
      </c>
      <c r="Q531" s="9">
        <f t="shared" si="89"/>
        <v>157000.66000000003</v>
      </c>
      <c r="R531" s="9">
        <f t="shared" si="89"/>
        <v>140651.37000000002</v>
      </c>
      <c r="S531" s="9">
        <v>125796.25</v>
      </c>
      <c r="T531" s="9">
        <f aca="true" t="shared" si="90" ref="T531:AA531">SUM(T485:T530)</f>
        <v>144913.74</v>
      </c>
      <c r="U531" s="9">
        <f t="shared" si="90"/>
        <v>144609.77000000002</v>
      </c>
      <c r="V531" s="9">
        <f t="shared" si="90"/>
        <v>108175.42000000001</v>
      </c>
      <c r="W531" s="9">
        <f t="shared" si="90"/>
        <v>89518.94999999998</v>
      </c>
      <c r="X531" s="9">
        <f t="shared" si="90"/>
        <v>143523.81000000003</v>
      </c>
      <c r="Y531" s="9">
        <f t="shared" si="90"/>
        <v>172050</v>
      </c>
      <c r="Z531" s="9">
        <f t="shared" si="90"/>
        <v>172050</v>
      </c>
      <c r="AA531" s="9">
        <f t="shared" si="90"/>
        <v>252672.59999999995</v>
      </c>
      <c r="AB531" s="64">
        <f>SUM(AA531/Z531)</f>
        <v>1.4685998256320834</v>
      </c>
      <c r="AC531" s="9">
        <f>SUM(AC485:AC530)</f>
        <v>257325</v>
      </c>
      <c r="AD531" s="9">
        <f>SUM(AD485:AD530)</f>
        <v>-4000</v>
      </c>
      <c r="AE531" s="26">
        <f>SUM(AC531+AD531)</f>
        <v>253325</v>
      </c>
      <c r="AF531" s="218"/>
    </row>
    <row r="532" spans="1:32" ht="14.25">
      <c r="A532" s="21"/>
      <c r="B532" s="19"/>
      <c r="C532" s="19"/>
      <c r="E532" s="9"/>
      <c r="F532" s="9"/>
      <c r="G532" s="9"/>
      <c r="H532" s="9"/>
      <c r="I532" s="9"/>
      <c r="AF532" s="218"/>
    </row>
    <row r="533" spans="1:32" ht="14.25">
      <c r="A533" s="21" t="s">
        <v>4</v>
      </c>
      <c r="B533" s="19" t="s">
        <v>496</v>
      </c>
      <c r="C533" s="19" t="s">
        <v>148</v>
      </c>
      <c r="D533" s="1" t="s">
        <v>497</v>
      </c>
      <c r="E533" s="9">
        <v>0</v>
      </c>
      <c r="F533" s="9">
        <v>-11075.42</v>
      </c>
      <c r="G533" s="9">
        <v>0</v>
      </c>
      <c r="H533" s="9">
        <v>0</v>
      </c>
      <c r="I533" s="9"/>
      <c r="J533" s="26">
        <v>0</v>
      </c>
      <c r="K533" s="26">
        <v>0</v>
      </c>
      <c r="L533" s="26">
        <v>0</v>
      </c>
      <c r="M533" s="26">
        <v>0</v>
      </c>
      <c r="R533" s="26">
        <v>0</v>
      </c>
      <c r="T533" s="26">
        <v>0</v>
      </c>
      <c r="U533" s="137">
        <v>0</v>
      </c>
      <c r="V533" s="137">
        <v>0</v>
      </c>
      <c r="W533" s="137">
        <v>0</v>
      </c>
      <c r="Y533" s="137">
        <v>0</v>
      </c>
      <c r="Z533" s="137">
        <v>0</v>
      </c>
      <c r="AA533" s="137">
        <v>0</v>
      </c>
      <c r="AB533" s="64">
        <v>0</v>
      </c>
      <c r="AC533" s="26">
        <v>0</v>
      </c>
      <c r="AE533" s="26">
        <f>SUM(AC533:AD533)</f>
        <v>0</v>
      </c>
      <c r="AF533" s="218"/>
    </row>
    <row r="534" spans="1:32" ht="14.25">
      <c r="A534" s="21"/>
      <c r="B534" s="19"/>
      <c r="C534" s="19"/>
      <c r="E534" s="9"/>
      <c r="F534" s="9"/>
      <c r="G534" s="9"/>
      <c r="H534" s="9"/>
      <c r="I534" s="9"/>
      <c r="AF534" s="218"/>
    </row>
    <row r="535" spans="1:32" ht="14.25">
      <c r="A535" s="21" t="s">
        <v>4</v>
      </c>
      <c r="B535" s="19" t="s">
        <v>851</v>
      </c>
      <c r="C535" s="19" t="s">
        <v>97</v>
      </c>
      <c r="D535" s="1" t="s">
        <v>858</v>
      </c>
      <c r="E535" s="9"/>
      <c r="F535" s="9"/>
      <c r="G535" s="9"/>
      <c r="H535" s="9"/>
      <c r="I535" s="9"/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R535" s="26">
        <v>0</v>
      </c>
      <c r="T535" s="26">
        <v>0</v>
      </c>
      <c r="U535" s="137">
        <v>0</v>
      </c>
      <c r="V535" s="137">
        <v>0</v>
      </c>
      <c r="W535" s="137">
        <v>0</v>
      </c>
      <c r="Y535" s="137">
        <v>0</v>
      </c>
      <c r="Z535" s="137">
        <v>0</v>
      </c>
      <c r="AA535" s="137">
        <v>0</v>
      </c>
      <c r="AB535" s="64">
        <v>0</v>
      </c>
      <c r="AC535" s="26">
        <v>0</v>
      </c>
      <c r="AE535" s="26">
        <f>SUM(AC535:AD535)</f>
        <v>0</v>
      </c>
      <c r="AF535" s="218"/>
    </row>
    <row r="536" spans="1:32" ht="14.25">
      <c r="A536" s="21"/>
      <c r="B536" s="19"/>
      <c r="C536" s="19"/>
      <c r="E536" s="9"/>
      <c r="F536" s="9"/>
      <c r="G536" s="9"/>
      <c r="H536" s="9"/>
      <c r="I536" s="9"/>
      <c r="AF536" s="218"/>
    </row>
    <row r="537" spans="1:32" ht="14.25">
      <c r="A537" s="21" t="s">
        <v>4</v>
      </c>
      <c r="B537" s="19">
        <v>7310</v>
      </c>
      <c r="C537" s="19" t="s">
        <v>129</v>
      </c>
      <c r="D537" s="1" t="s">
        <v>269</v>
      </c>
      <c r="E537" s="7">
        <v>0</v>
      </c>
      <c r="F537" s="9">
        <v>0</v>
      </c>
      <c r="G537" s="7">
        <v>10000</v>
      </c>
      <c r="H537" s="7">
        <v>10000</v>
      </c>
      <c r="I537" s="7">
        <v>10000</v>
      </c>
      <c r="J537" s="26">
        <v>10000</v>
      </c>
      <c r="K537" s="26">
        <v>10000</v>
      </c>
      <c r="L537" s="26">
        <v>5562</v>
      </c>
      <c r="M537" s="26">
        <v>4863.26</v>
      </c>
      <c r="N537" s="26">
        <v>3763.02</v>
      </c>
      <c r="O537" s="26">
        <v>2873.88</v>
      </c>
      <c r="P537" s="26">
        <v>2873.88</v>
      </c>
      <c r="Q537" s="26">
        <v>0</v>
      </c>
      <c r="R537" s="26">
        <v>1450</v>
      </c>
      <c r="S537" s="26">
        <v>2000</v>
      </c>
      <c r="T537" s="26">
        <v>0</v>
      </c>
      <c r="U537" s="137">
        <v>2000</v>
      </c>
      <c r="V537" s="137">
        <v>0</v>
      </c>
      <c r="W537" s="137">
        <v>0</v>
      </c>
      <c r="Y537" s="137">
        <v>0</v>
      </c>
      <c r="Z537" s="137">
        <v>0</v>
      </c>
      <c r="AA537" s="137">
        <v>0</v>
      </c>
      <c r="AB537" s="64">
        <v>0</v>
      </c>
      <c r="AC537" s="26">
        <v>0</v>
      </c>
      <c r="AE537" s="26">
        <f>SUM(AC537:AD537)</f>
        <v>0</v>
      </c>
      <c r="AF537" s="218"/>
    </row>
    <row r="538" spans="1:32" ht="14.25">
      <c r="A538" s="21"/>
      <c r="B538" s="19"/>
      <c r="C538" s="19"/>
      <c r="E538" s="7"/>
      <c r="F538" s="9"/>
      <c r="G538" s="7"/>
      <c r="H538" s="7"/>
      <c r="I538" s="7"/>
      <c r="AF538" s="218"/>
    </row>
    <row r="539" spans="1:32" ht="14.25">
      <c r="A539" s="21" t="s">
        <v>4</v>
      </c>
      <c r="B539" s="19">
        <v>7510</v>
      </c>
      <c r="C539" s="19"/>
      <c r="D539" s="18" t="s">
        <v>270</v>
      </c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34"/>
      <c r="V539" s="134"/>
      <c r="W539" s="134"/>
      <c r="X539" s="134"/>
      <c r="Z539" s="134"/>
      <c r="AA539" s="134"/>
      <c r="AB539" s="1"/>
      <c r="AF539" s="218"/>
    </row>
    <row r="540" spans="1:32" ht="14.25">
      <c r="A540" s="21"/>
      <c r="B540" s="19"/>
      <c r="C540" s="19" t="s">
        <v>287</v>
      </c>
      <c r="D540" s="1" t="s">
        <v>897</v>
      </c>
      <c r="E540" s="7"/>
      <c r="F540" s="9"/>
      <c r="G540" s="9"/>
      <c r="H540" s="9"/>
      <c r="I540" s="9">
        <v>2423.08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AB540" s="64">
        <v>0</v>
      </c>
      <c r="AC540" s="26">
        <v>0</v>
      </c>
      <c r="AE540" s="26">
        <f>SUM(AC540:AD540)</f>
        <v>0</v>
      </c>
      <c r="AF540" s="218"/>
    </row>
    <row r="541" spans="1:32" ht="14.25">
      <c r="A541" s="21"/>
      <c r="B541" s="19"/>
      <c r="C541" s="19" t="s">
        <v>156</v>
      </c>
      <c r="D541" s="1" t="s">
        <v>909</v>
      </c>
      <c r="E541" s="7">
        <v>537.06</v>
      </c>
      <c r="F541" s="9">
        <v>599.25</v>
      </c>
      <c r="G541" s="9">
        <v>600</v>
      </c>
      <c r="H541" s="9">
        <v>600</v>
      </c>
      <c r="I541" s="9"/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AB541" s="64">
        <v>0</v>
      </c>
      <c r="AC541" s="26">
        <v>0</v>
      </c>
      <c r="AE541" s="26">
        <f>SUM(AC541:AD541)</f>
        <v>0</v>
      </c>
      <c r="AF541" s="218"/>
    </row>
    <row r="542" spans="1:32" ht="14.25">
      <c r="A542" s="21"/>
      <c r="B542" s="19"/>
      <c r="C542" s="19" t="s">
        <v>99</v>
      </c>
      <c r="D542" s="1" t="s">
        <v>100</v>
      </c>
      <c r="E542" s="7"/>
      <c r="F542" s="9"/>
      <c r="G542" s="9"/>
      <c r="H542" s="9"/>
      <c r="I542" s="9">
        <v>185.37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AB542" s="64">
        <v>0</v>
      </c>
      <c r="AC542" s="26">
        <v>0</v>
      </c>
      <c r="AE542" s="26">
        <f>SUM(AC542:AD542)</f>
        <v>0</v>
      </c>
      <c r="AF542" s="218"/>
    </row>
    <row r="543" spans="1:32" ht="15" thickBot="1">
      <c r="A543" s="31"/>
      <c r="B543" s="32"/>
      <c r="C543" s="32" t="s">
        <v>101</v>
      </c>
      <c r="D543" s="38" t="s">
        <v>710</v>
      </c>
      <c r="E543" s="34"/>
      <c r="F543" s="35"/>
      <c r="G543" s="35"/>
      <c r="H543" s="35"/>
      <c r="I543" s="35">
        <v>0.64</v>
      </c>
      <c r="J543" s="36">
        <v>0</v>
      </c>
      <c r="K543" s="36">
        <v>0</v>
      </c>
      <c r="L543" s="36">
        <v>0</v>
      </c>
      <c r="M543" s="36">
        <v>0</v>
      </c>
      <c r="N543" s="36">
        <v>0</v>
      </c>
      <c r="O543" s="36"/>
      <c r="P543" s="36"/>
      <c r="Q543" s="36"/>
      <c r="R543" s="36"/>
      <c r="S543" s="36"/>
      <c r="T543" s="36"/>
      <c r="U543" s="138"/>
      <c r="V543" s="138"/>
      <c r="W543" s="138"/>
      <c r="X543" s="138"/>
      <c r="Y543" s="138"/>
      <c r="Z543" s="138"/>
      <c r="AA543" s="138"/>
      <c r="AB543" s="65">
        <v>0</v>
      </c>
      <c r="AC543" s="36">
        <v>0</v>
      </c>
      <c r="AD543" s="36"/>
      <c r="AE543" s="36">
        <f>SUM(AC543+AD543)</f>
        <v>0</v>
      </c>
      <c r="AF543" s="218"/>
    </row>
    <row r="544" spans="1:32" ht="14.25">
      <c r="A544" s="21" t="s">
        <v>4</v>
      </c>
      <c r="B544" s="19">
        <v>7510</v>
      </c>
      <c r="C544" s="19"/>
      <c r="D544" s="1" t="s">
        <v>513</v>
      </c>
      <c r="E544" s="9">
        <f aca="true" t="shared" si="91" ref="E544:J544">SUM(E540:E543)</f>
        <v>537.06</v>
      </c>
      <c r="F544" s="9">
        <f t="shared" si="91"/>
        <v>599.25</v>
      </c>
      <c r="G544" s="9">
        <f t="shared" si="91"/>
        <v>600</v>
      </c>
      <c r="H544" s="9">
        <f t="shared" si="91"/>
        <v>600</v>
      </c>
      <c r="I544" s="9">
        <f t="shared" si="91"/>
        <v>2609.0899999999997</v>
      </c>
      <c r="J544" s="9">
        <f t="shared" si="91"/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/>
      <c r="S544" s="9">
        <v>2000</v>
      </c>
      <c r="T544" s="9">
        <f>SUM(T540:T543)</f>
        <v>0</v>
      </c>
      <c r="U544" s="9">
        <f aca="true" t="shared" si="92" ref="U544:AA544">SUM(U540:U543)</f>
        <v>0</v>
      </c>
      <c r="V544" s="9">
        <f t="shared" si="92"/>
        <v>0</v>
      </c>
      <c r="W544" s="9">
        <f t="shared" si="92"/>
        <v>0</v>
      </c>
      <c r="X544" s="9">
        <f t="shared" si="92"/>
        <v>0</v>
      </c>
      <c r="Y544" s="9">
        <f t="shared" si="92"/>
        <v>0</v>
      </c>
      <c r="Z544" s="9">
        <f t="shared" si="92"/>
        <v>0</v>
      </c>
      <c r="AA544" s="9">
        <f t="shared" si="92"/>
        <v>0</v>
      </c>
      <c r="AB544" s="64">
        <v>0</v>
      </c>
      <c r="AC544" s="9">
        <f>SUM(AC540:AC543)</f>
        <v>0</v>
      </c>
      <c r="AD544" s="9">
        <f>SUM(AD540:AD543)</f>
        <v>0</v>
      </c>
      <c r="AE544" s="26">
        <f>SUM(AC544+AD544)</f>
        <v>0</v>
      </c>
      <c r="AF544" s="218"/>
    </row>
    <row r="545" spans="1:32" ht="14.25">
      <c r="A545" s="21" t="s">
        <v>104</v>
      </c>
      <c r="B545" s="19"/>
      <c r="C545" s="19"/>
      <c r="E545" s="7"/>
      <c r="F545" s="9"/>
      <c r="G545" s="9"/>
      <c r="H545" s="9"/>
      <c r="I545" s="9"/>
      <c r="AF545" s="218"/>
    </row>
    <row r="546" spans="1:32" ht="14.25">
      <c r="A546" s="21" t="s">
        <v>4</v>
      </c>
      <c r="B546" s="19">
        <v>7520</v>
      </c>
      <c r="C546" s="22"/>
      <c r="D546" s="18" t="s">
        <v>896</v>
      </c>
      <c r="E546" s="23"/>
      <c r="F546" s="9"/>
      <c r="G546" s="9"/>
      <c r="H546" s="9"/>
      <c r="I546" s="9"/>
      <c r="AB546" s="169"/>
      <c r="AC546" s="137"/>
      <c r="AF546" s="218"/>
    </row>
    <row r="547" spans="1:32" ht="14.25">
      <c r="A547" s="21"/>
      <c r="B547" s="19"/>
      <c r="C547" s="19" t="s">
        <v>287</v>
      </c>
      <c r="D547" s="1" t="s">
        <v>271</v>
      </c>
      <c r="E547" s="7"/>
      <c r="F547" s="9"/>
      <c r="G547" s="9"/>
      <c r="H547" s="7"/>
      <c r="I547" s="7"/>
      <c r="J547" s="26">
        <v>32993.44</v>
      </c>
      <c r="K547" s="26">
        <v>35469.4</v>
      </c>
      <c r="L547" s="26">
        <v>36800.48</v>
      </c>
      <c r="M547" s="26">
        <v>38044.84</v>
      </c>
      <c r="N547" s="26">
        <v>35802.82</v>
      </c>
      <c r="O547" s="26">
        <v>24337.5</v>
      </c>
      <c r="P547" s="26">
        <v>27089.59</v>
      </c>
      <c r="Q547" s="26">
        <v>26827</v>
      </c>
      <c r="R547" s="26">
        <v>0</v>
      </c>
      <c r="V547" s="137">
        <v>0</v>
      </c>
      <c r="W547" s="137">
        <v>0</v>
      </c>
      <c r="X547" s="137">
        <v>0</v>
      </c>
      <c r="Y547" s="137">
        <v>0</v>
      </c>
      <c r="Z547" s="137">
        <v>0</v>
      </c>
      <c r="AA547" s="137">
        <v>0</v>
      </c>
      <c r="AB547" s="169">
        <v>0</v>
      </c>
      <c r="AC547" s="137">
        <v>0</v>
      </c>
      <c r="AF547" s="218"/>
    </row>
    <row r="548" spans="1:32" ht="14.25">
      <c r="A548" s="21"/>
      <c r="B548" s="19"/>
      <c r="C548" s="19" t="s">
        <v>126</v>
      </c>
      <c r="D548" s="1" t="s">
        <v>127</v>
      </c>
      <c r="E548" s="7">
        <v>12000</v>
      </c>
      <c r="F548" s="9">
        <v>25960.04</v>
      </c>
      <c r="G548" s="9">
        <v>24862.68</v>
      </c>
      <c r="H548" s="7">
        <v>30000.1</v>
      </c>
      <c r="I548" s="7">
        <v>28523.04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27070</v>
      </c>
      <c r="S548" s="26">
        <v>28626.5</v>
      </c>
      <c r="T548" s="26">
        <v>27121</v>
      </c>
      <c r="U548" s="137">
        <v>27840</v>
      </c>
      <c r="V548" s="137">
        <v>28440</v>
      </c>
      <c r="W548" s="137">
        <v>25435</v>
      </c>
      <c r="X548" s="137">
        <v>36160.11</v>
      </c>
      <c r="Y548" s="26">
        <v>53200</v>
      </c>
      <c r="Z548" s="137">
        <f aca="true" t="shared" si="93" ref="Z548:Z565">Y548</f>
        <v>53200</v>
      </c>
      <c r="AA548" s="137">
        <v>31239.5</v>
      </c>
      <c r="AB548" s="169">
        <f aca="true" t="shared" si="94" ref="AB548:AB563">SUM(AA548/Z548)</f>
        <v>0.5872086466165414</v>
      </c>
      <c r="AC548" s="137">
        <v>57700</v>
      </c>
      <c r="AE548" s="26">
        <f>SUM(AC548:AD548)</f>
        <v>57700</v>
      </c>
      <c r="AF548" s="218"/>
    </row>
    <row r="549" spans="1:32" ht="14.25">
      <c r="A549" s="21"/>
      <c r="B549" s="19"/>
      <c r="C549" s="19">
        <v>2400</v>
      </c>
      <c r="D549" s="1" t="s">
        <v>211</v>
      </c>
      <c r="E549" s="7">
        <v>2000</v>
      </c>
      <c r="F549" s="9">
        <v>1122.91</v>
      </c>
      <c r="G549" s="9">
        <v>1255.98</v>
      </c>
      <c r="H549" s="9">
        <v>968.97</v>
      </c>
      <c r="I549" s="9">
        <v>1971.3</v>
      </c>
      <c r="J549" s="26">
        <v>1747.08</v>
      </c>
      <c r="K549" s="26">
        <v>1046.17</v>
      </c>
      <c r="L549" s="26">
        <v>1484.07</v>
      </c>
      <c r="M549" s="26">
        <v>1036.19</v>
      </c>
      <c r="N549" s="26">
        <v>198.99</v>
      </c>
      <c r="O549" s="26">
        <v>165.84</v>
      </c>
      <c r="P549" s="26">
        <v>524.84</v>
      </c>
      <c r="Q549" s="26">
        <v>0</v>
      </c>
      <c r="R549" s="26">
        <v>0</v>
      </c>
      <c r="T549" s="26">
        <v>0</v>
      </c>
      <c r="U549" s="137">
        <v>0</v>
      </c>
      <c r="V549" s="137">
        <v>0</v>
      </c>
      <c r="W549" s="137">
        <v>0</v>
      </c>
      <c r="X549" s="137">
        <v>0</v>
      </c>
      <c r="Y549" s="26">
        <v>500</v>
      </c>
      <c r="Z549" s="137">
        <f t="shared" si="93"/>
        <v>500</v>
      </c>
      <c r="AA549" s="137">
        <v>0</v>
      </c>
      <c r="AB549" s="169">
        <f t="shared" si="94"/>
        <v>0</v>
      </c>
      <c r="AC549" s="137">
        <v>500</v>
      </c>
      <c r="AE549" s="26">
        <f aca="true" t="shared" si="95" ref="AE549:AE565">SUM(AC549:AD549)</f>
        <v>500</v>
      </c>
      <c r="AF549" s="218"/>
    </row>
    <row r="550" spans="1:32" ht="14.25">
      <c r="A550" s="21"/>
      <c r="B550" s="19"/>
      <c r="C550" s="19" t="s">
        <v>134</v>
      </c>
      <c r="D550" s="1" t="s">
        <v>108</v>
      </c>
      <c r="E550" s="7"/>
      <c r="F550" s="9"/>
      <c r="G550" s="9"/>
      <c r="H550" s="9"/>
      <c r="I550" s="9">
        <v>20.01</v>
      </c>
      <c r="J550" s="26">
        <v>50.02</v>
      </c>
      <c r="K550" s="26">
        <v>361.04</v>
      </c>
      <c r="L550" s="26">
        <v>135.85</v>
      </c>
      <c r="M550" s="26">
        <v>127.69</v>
      </c>
      <c r="N550" s="26">
        <v>372.9</v>
      </c>
      <c r="O550" s="26">
        <v>483.29</v>
      </c>
      <c r="P550" s="26">
        <v>96.27</v>
      </c>
      <c r="Q550" s="26">
        <v>74.97</v>
      </c>
      <c r="R550" s="26">
        <v>108.6</v>
      </c>
      <c r="S550" s="26">
        <v>128.66</v>
      </c>
      <c r="T550" s="26">
        <v>176.94</v>
      </c>
      <c r="U550" s="137">
        <v>329.88</v>
      </c>
      <c r="V550" s="137">
        <v>75.95</v>
      </c>
      <c r="W550" s="137">
        <v>217.8</v>
      </c>
      <c r="X550" s="137">
        <v>86.35</v>
      </c>
      <c r="Y550" s="26">
        <v>250</v>
      </c>
      <c r="Z550" s="137">
        <f t="shared" si="93"/>
        <v>250</v>
      </c>
      <c r="AA550" s="137">
        <v>118.8</v>
      </c>
      <c r="AB550" s="169">
        <f t="shared" si="94"/>
        <v>0.4752</v>
      </c>
      <c r="AC550" s="137">
        <v>250</v>
      </c>
      <c r="AE550" s="26">
        <f t="shared" si="95"/>
        <v>250</v>
      </c>
      <c r="AF550" s="218"/>
    </row>
    <row r="551" spans="1:32" ht="14.25">
      <c r="A551" s="21"/>
      <c r="B551" s="19"/>
      <c r="C551" s="19">
        <v>4070</v>
      </c>
      <c r="D551" s="1" t="s">
        <v>272</v>
      </c>
      <c r="E551" s="7">
        <v>1784</v>
      </c>
      <c r="F551" s="9">
        <v>1458.26</v>
      </c>
      <c r="G551" s="9">
        <v>1319.14</v>
      </c>
      <c r="H551" s="9">
        <v>915.33</v>
      </c>
      <c r="I551" s="9">
        <v>1240.67</v>
      </c>
      <c r="J551" s="26">
        <v>1309.18</v>
      </c>
      <c r="K551" s="26">
        <v>1250.91</v>
      </c>
      <c r="L551" s="26">
        <v>597</v>
      </c>
      <c r="M551" s="26">
        <v>296.26</v>
      </c>
      <c r="N551" s="26">
        <v>769.02</v>
      </c>
      <c r="O551" s="26">
        <v>1172.24</v>
      </c>
      <c r="P551" s="26">
        <v>1219.63</v>
      </c>
      <c r="Q551" s="26">
        <v>674.37</v>
      </c>
      <c r="R551" s="26">
        <v>1083.89</v>
      </c>
      <c r="S551" s="26">
        <v>887.04</v>
      </c>
      <c r="T551" s="26">
        <v>596.5</v>
      </c>
      <c r="U551" s="137">
        <v>354.22</v>
      </c>
      <c r="V551" s="137">
        <v>313.6</v>
      </c>
      <c r="W551" s="137">
        <v>29.94</v>
      </c>
      <c r="X551" s="137">
        <v>341.3</v>
      </c>
      <c r="Y551" s="26">
        <v>800</v>
      </c>
      <c r="Z551" s="137">
        <f t="shared" si="93"/>
        <v>800</v>
      </c>
      <c r="AA551" s="137">
        <v>827.28</v>
      </c>
      <c r="AB551" s="169">
        <f t="shared" si="94"/>
        <v>1.0341</v>
      </c>
      <c r="AC551" s="137">
        <v>800</v>
      </c>
      <c r="AE551" s="26">
        <f t="shared" si="95"/>
        <v>800</v>
      </c>
      <c r="AF551" s="218"/>
    </row>
    <row r="552" spans="1:32" ht="14.25">
      <c r="A552" s="21"/>
      <c r="B552" s="19"/>
      <c r="C552" s="70" t="s">
        <v>215</v>
      </c>
      <c r="D552" s="1" t="s">
        <v>1082</v>
      </c>
      <c r="E552" s="7"/>
      <c r="F552" s="9"/>
      <c r="G552" s="9"/>
      <c r="H552" s="9"/>
      <c r="I552" s="9"/>
      <c r="N552" s="26">
        <v>4000</v>
      </c>
      <c r="O552" s="26">
        <v>8052</v>
      </c>
      <c r="P552" s="26">
        <v>9600</v>
      </c>
      <c r="Q552" s="26">
        <v>10400</v>
      </c>
      <c r="R552" s="26">
        <v>9600</v>
      </c>
      <c r="S552" s="26">
        <v>8800</v>
      </c>
      <c r="T552" s="26">
        <v>10400</v>
      </c>
      <c r="U552" s="137">
        <v>9600</v>
      </c>
      <c r="V552" s="137">
        <v>8000</v>
      </c>
      <c r="W552" s="137">
        <v>0</v>
      </c>
      <c r="X552" s="137">
        <v>400</v>
      </c>
      <c r="Y552" s="26">
        <v>0</v>
      </c>
      <c r="Z552" s="137">
        <f t="shared" si="93"/>
        <v>0</v>
      </c>
      <c r="AA552" s="137">
        <v>0</v>
      </c>
      <c r="AB552" s="169">
        <v>0</v>
      </c>
      <c r="AC552" s="137">
        <v>0</v>
      </c>
      <c r="AE552" s="26">
        <f t="shared" si="95"/>
        <v>0</v>
      </c>
      <c r="AF552" s="218"/>
    </row>
    <row r="553" spans="1:32" ht="14.25">
      <c r="A553" s="21"/>
      <c r="B553" s="19"/>
      <c r="C553" s="19" t="s">
        <v>380</v>
      </c>
      <c r="D553" s="1" t="s">
        <v>949</v>
      </c>
      <c r="E553" s="7"/>
      <c r="F553" s="9"/>
      <c r="G553" s="9"/>
      <c r="H553" s="9"/>
      <c r="I553" s="9"/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T553" s="26">
        <v>0</v>
      </c>
      <c r="U553" s="137">
        <v>0</v>
      </c>
      <c r="V553" s="137">
        <v>0</v>
      </c>
      <c r="W553" s="137">
        <v>0</v>
      </c>
      <c r="X553" s="137">
        <v>0</v>
      </c>
      <c r="Y553" s="26">
        <v>0</v>
      </c>
      <c r="Z553" s="137">
        <f t="shared" si="93"/>
        <v>0</v>
      </c>
      <c r="AA553" s="137">
        <v>0</v>
      </c>
      <c r="AB553" s="169">
        <v>0</v>
      </c>
      <c r="AC553" s="137">
        <v>0</v>
      </c>
      <c r="AE553" s="26">
        <f t="shared" si="95"/>
        <v>0</v>
      </c>
      <c r="AF553" s="218"/>
    </row>
    <row r="554" spans="1:32" ht="14.25">
      <c r="A554" s="21"/>
      <c r="B554" s="19"/>
      <c r="C554" s="19" t="s">
        <v>619</v>
      </c>
      <c r="D554" s="1" t="s">
        <v>620</v>
      </c>
      <c r="E554" s="7">
        <v>0</v>
      </c>
      <c r="F554" s="9">
        <v>0</v>
      </c>
      <c r="G554" s="9">
        <v>0</v>
      </c>
      <c r="H554" s="9">
        <v>300</v>
      </c>
      <c r="I554" s="9"/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1052.25</v>
      </c>
      <c r="Q554" s="26">
        <v>144</v>
      </c>
      <c r="R554" s="26">
        <v>687.43</v>
      </c>
      <c r="S554" s="26">
        <v>3197.46</v>
      </c>
      <c r="T554" s="26">
        <v>-495.81</v>
      </c>
      <c r="U554" s="137">
        <v>-59.31</v>
      </c>
      <c r="V554" s="137">
        <v>-533.85</v>
      </c>
      <c r="W554" s="137">
        <v>0</v>
      </c>
      <c r="X554" s="137">
        <v>0</v>
      </c>
      <c r="Y554" s="26">
        <v>750</v>
      </c>
      <c r="Z554" s="137">
        <f t="shared" si="93"/>
        <v>750</v>
      </c>
      <c r="AA554" s="137">
        <v>892.9</v>
      </c>
      <c r="AB554" s="169">
        <v>0</v>
      </c>
      <c r="AC554" s="137">
        <v>1000</v>
      </c>
      <c r="AE554" s="26">
        <f t="shared" si="95"/>
        <v>1000</v>
      </c>
      <c r="AF554" s="218"/>
    </row>
    <row r="555" spans="1:32" ht="14.25">
      <c r="A555" s="21"/>
      <c r="B555" s="19"/>
      <c r="C555" s="19" t="s">
        <v>273</v>
      </c>
      <c r="D555" s="1" t="s">
        <v>274</v>
      </c>
      <c r="E555" s="7">
        <v>2038</v>
      </c>
      <c r="F555" s="9">
        <v>3965.65</v>
      </c>
      <c r="G555" s="9">
        <v>3042.2</v>
      </c>
      <c r="H555" s="9">
        <v>2236.17</v>
      </c>
      <c r="I555" s="9">
        <v>4458.14</v>
      </c>
      <c r="J555" s="26">
        <v>1213.54</v>
      </c>
      <c r="K555" s="26">
        <v>1681.4</v>
      </c>
      <c r="L555" s="26">
        <v>1214.4</v>
      </c>
      <c r="M555" s="26">
        <v>1048.7</v>
      </c>
      <c r="N555" s="26">
        <v>661.93</v>
      </c>
      <c r="O555" s="26">
        <v>807.39</v>
      </c>
      <c r="P555" s="26">
        <v>1271.3</v>
      </c>
      <c r="Q555" s="26">
        <v>933.68</v>
      </c>
      <c r="R555" s="26">
        <v>979.64</v>
      </c>
      <c r="S555" s="26">
        <v>695.35</v>
      </c>
      <c r="T555" s="26">
        <v>337.14</v>
      </c>
      <c r="U555" s="137">
        <v>96.48</v>
      </c>
      <c r="V555" s="137">
        <v>688.02</v>
      </c>
      <c r="W555" s="137">
        <v>0</v>
      </c>
      <c r="X555" s="137">
        <v>336.56</v>
      </c>
      <c r="Y555" s="26">
        <v>800</v>
      </c>
      <c r="Z555" s="137">
        <f t="shared" si="93"/>
        <v>800</v>
      </c>
      <c r="AA555" s="137">
        <v>259.34</v>
      </c>
      <c r="AB555" s="169">
        <f t="shared" si="94"/>
        <v>0.324175</v>
      </c>
      <c r="AC555" s="137">
        <v>800</v>
      </c>
      <c r="AE555" s="26">
        <f t="shared" si="95"/>
        <v>800</v>
      </c>
      <c r="AF555" s="218"/>
    </row>
    <row r="556" spans="1:32" ht="14.25">
      <c r="A556" s="21"/>
      <c r="B556" s="19"/>
      <c r="C556" s="19">
        <v>4225</v>
      </c>
      <c r="D556" s="1" t="s">
        <v>151</v>
      </c>
      <c r="E556" s="7">
        <v>6219</v>
      </c>
      <c r="F556" s="9">
        <v>5276.49</v>
      </c>
      <c r="G556" s="9">
        <v>6768.75</v>
      </c>
      <c r="H556" s="9">
        <v>4858.99</v>
      </c>
      <c r="I556" s="9">
        <v>2973.39</v>
      </c>
      <c r="J556" s="26">
        <v>7783.99</v>
      </c>
      <c r="K556" s="26">
        <v>5787.63</v>
      </c>
      <c r="L556" s="26">
        <v>4187.02</v>
      </c>
      <c r="M556" s="26">
        <v>2976.03</v>
      </c>
      <c r="N556" s="26">
        <v>5568.06</v>
      </c>
      <c r="O556" s="26">
        <v>5638.9</v>
      </c>
      <c r="P556" s="26">
        <v>13866.88</v>
      </c>
      <c r="Q556" s="26">
        <v>5336.81</v>
      </c>
      <c r="R556" s="26">
        <v>2029.37</v>
      </c>
      <c r="S556" s="26">
        <v>3707.36</v>
      </c>
      <c r="T556" s="26">
        <v>3909.27</v>
      </c>
      <c r="U556" s="137">
        <v>13949.27</v>
      </c>
      <c r="V556" s="137">
        <v>9878.98</v>
      </c>
      <c r="W556" s="137">
        <v>2574.47</v>
      </c>
      <c r="X556" s="137">
        <v>5629.32</v>
      </c>
      <c r="Y556" s="26">
        <v>4000</v>
      </c>
      <c r="Z556" s="137">
        <f t="shared" si="93"/>
        <v>4000</v>
      </c>
      <c r="AA556" s="137">
        <v>17549</v>
      </c>
      <c r="AB556" s="169">
        <f t="shared" si="94"/>
        <v>4.38725</v>
      </c>
      <c r="AC556" s="137">
        <v>6000</v>
      </c>
      <c r="AE556" s="26">
        <f t="shared" si="95"/>
        <v>6000</v>
      </c>
      <c r="AF556" s="218"/>
    </row>
    <row r="557" spans="1:32" ht="14.25">
      <c r="A557" s="21"/>
      <c r="B557" s="19"/>
      <c r="C557" s="19">
        <v>4240</v>
      </c>
      <c r="D557" s="1" t="s">
        <v>222</v>
      </c>
      <c r="E557" s="7">
        <v>11217</v>
      </c>
      <c r="F557" s="9">
        <v>10178.43</v>
      </c>
      <c r="G557" s="9">
        <v>10989.66</v>
      </c>
      <c r="H557" s="9">
        <v>14696.76</v>
      </c>
      <c r="I557" s="9">
        <v>11940.82</v>
      </c>
      <c r="J557" s="26">
        <v>11554.94</v>
      </c>
      <c r="K557" s="26">
        <v>14887.56</v>
      </c>
      <c r="L557" s="26">
        <v>12017.7</v>
      </c>
      <c r="M557" s="26">
        <v>12268.79</v>
      </c>
      <c r="N557" s="26">
        <v>11436.05</v>
      </c>
      <c r="O557" s="26">
        <v>10084</v>
      </c>
      <c r="P557" s="26">
        <v>10437.64</v>
      </c>
      <c r="Q557" s="26">
        <v>10822.41</v>
      </c>
      <c r="R557" s="26">
        <v>12814.17</v>
      </c>
      <c r="S557" s="26">
        <v>11309.73</v>
      </c>
      <c r="T557" s="26">
        <v>14457.54</v>
      </c>
      <c r="U557" s="137">
        <v>14651.44</v>
      </c>
      <c r="V557" s="137">
        <v>12561.81</v>
      </c>
      <c r="W557" s="137">
        <v>11708.15</v>
      </c>
      <c r="X557" s="137">
        <v>10434</v>
      </c>
      <c r="Y557" s="26">
        <v>12000</v>
      </c>
      <c r="Z557" s="137">
        <f t="shared" si="93"/>
        <v>12000</v>
      </c>
      <c r="AA557" s="137">
        <v>7636.27</v>
      </c>
      <c r="AB557" s="169">
        <f t="shared" si="94"/>
        <v>0.6363558333333333</v>
      </c>
      <c r="AC557" s="137">
        <v>12000</v>
      </c>
      <c r="AE557" s="26">
        <f t="shared" si="95"/>
        <v>12000</v>
      </c>
      <c r="AF557" s="218"/>
    </row>
    <row r="558" spans="1:32" ht="14.25">
      <c r="A558" s="21"/>
      <c r="B558" s="19"/>
      <c r="C558" s="19" t="s">
        <v>961</v>
      </c>
      <c r="D558" s="1" t="s">
        <v>276</v>
      </c>
      <c r="E558" s="7"/>
      <c r="F558" s="9"/>
      <c r="G558" s="9"/>
      <c r="H558" s="9"/>
      <c r="I558" s="9"/>
      <c r="T558" s="26">
        <v>0</v>
      </c>
      <c r="U558" s="137">
        <v>0</v>
      </c>
      <c r="V558" s="137">
        <v>25</v>
      </c>
      <c r="W558" s="137">
        <v>0</v>
      </c>
      <c r="X558" s="137">
        <v>138.94</v>
      </c>
      <c r="Y558" s="26">
        <v>0</v>
      </c>
      <c r="Z558" s="137">
        <f t="shared" si="93"/>
        <v>0</v>
      </c>
      <c r="AA558" s="137">
        <v>0</v>
      </c>
      <c r="AB558" s="169">
        <v>0</v>
      </c>
      <c r="AC558" s="137">
        <v>0</v>
      </c>
      <c r="AE558" s="26">
        <f t="shared" si="95"/>
        <v>0</v>
      </c>
      <c r="AF558" s="218"/>
    </row>
    <row r="559" spans="1:32" ht="14.25">
      <c r="A559" s="21"/>
      <c r="B559" s="19"/>
      <c r="C559" s="19" t="s">
        <v>504</v>
      </c>
      <c r="D559" s="1" t="s">
        <v>715</v>
      </c>
      <c r="E559" s="7"/>
      <c r="F559" s="9"/>
      <c r="G559" s="9"/>
      <c r="H559" s="9"/>
      <c r="I559" s="9"/>
      <c r="J559" s="26">
        <v>643.03</v>
      </c>
      <c r="K559" s="26">
        <v>698.28</v>
      </c>
      <c r="L559" s="26">
        <v>690.45</v>
      </c>
      <c r="M559" s="26">
        <v>718.79</v>
      </c>
      <c r="N559" s="26">
        <v>566.09</v>
      </c>
      <c r="O559" s="26">
        <v>358.37</v>
      </c>
      <c r="P559" s="26">
        <v>593.61</v>
      </c>
      <c r="Q559" s="26">
        <v>618.83</v>
      </c>
      <c r="R559" s="26">
        <v>658.61</v>
      </c>
      <c r="S559" s="26">
        <v>711.71</v>
      </c>
      <c r="T559" s="26">
        <v>711.32</v>
      </c>
      <c r="U559" s="137">
        <v>764.61</v>
      </c>
      <c r="V559" s="137">
        <v>796.66</v>
      </c>
      <c r="W559" s="137">
        <v>859.98</v>
      </c>
      <c r="X559" s="137">
        <v>574.47</v>
      </c>
      <c r="Y559" s="26">
        <v>900</v>
      </c>
      <c r="Z559" s="137">
        <f t="shared" si="93"/>
        <v>900</v>
      </c>
      <c r="AA559" s="137">
        <v>539.38</v>
      </c>
      <c r="AB559" s="169">
        <f t="shared" si="94"/>
        <v>0.5993111111111111</v>
      </c>
      <c r="AC559" s="137">
        <v>700</v>
      </c>
      <c r="AE559" s="26">
        <f t="shared" si="95"/>
        <v>700</v>
      </c>
      <c r="AF559" s="218"/>
    </row>
    <row r="560" spans="1:32" ht="14.25">
      <c r="A560" s="21"/>
      <c r="B560" s="19"/>
      <c r="C560" s="19" t="s">
        <v>275</v>
      </c>
      <c r="D560" s="1" t="s">
        <v>276</v>
      </c>
      <c r="E560" s="7">
        <v>0</v>
      </c>
      <c r="F560" s="9"/>
      <c r="G560" s="9">
        <v>2847.09</v>
      </c>
      <c r="H560" s="9">
        <v>3009.54</v>
      </c>
      <c r="I560" s="9">
        <v>2094.81</v>
      </c>
      <c r="J560" s="26">
        <v>2157.33</v>
      </c>
      <c r="K560" s="26">
        <v>2170.14</v>
      </c>
      <c r="L560" s="26">
        <v>1624.35</v>
      </c>
      <c r="M560" s="26">
        <v>1944.09</v>
      </c>
      <c r="N560" s="26">
        <v>125</v>
      </c>
      <c r="O560" s="26">
        <v>0</v>
      </c>
      <c r="P560" s="26">
        <v>279.47</v>
      </c>
      <c r="Q560" s="26">
        <v>470.65</v>
      </c>
      <c r="R560" s="26">
        <v>511</v>
      </c>
      <c r="T560" s="26">
        <v>714.57</v>
      </c>
      <c r="U560" s="137">
        <v>0</v>
      </c>
      <c r="V560" s="137">
        <v>0</v>
      </c>
      <c r="W560" s="137">
        <v>0</v>
      </c>
      <c r="X560" s="137">
        <v>0</v>
      </c>
      <c r="Y560" s="26">
        <v>600</v>
      </c>
      <c r="Z560" s="137">
        <f t="shared" si="93"/>
        <v>600</v>
      </c>
      <c r="AA560" s="137">
        <v>0</v>
      </c>
      <c r="AB560" s="169">
        <f t="shared" si="94"/>
        <v>0</v>
      </c>
      <c r="AC560" s="137">
        <v>600</v>
      </c>
      <c r="AE560" s="26">
        <f t="shared" si="95"/>
        <v>600</v>
      </c>
      <c r="AF560" s="218"/>
    </row>
    <row r="561" spans="1:32" ht="14.25">
      <c r="A561" s="21"/>
      <c r="B561" s="19"/>
      <c r="C561" s="19">
        <v>4480</v>
      </c>
      <c r="D561" s="1" t="s">
        <v>96</v>
      </c>
      <c r="E561" s="7">
        <v>280</v>
      </c>
      <c r="F561" s="9">
        <v>338.44</v>
      </c>
      <c r="G561" s="9">
        <v>390.75</v>
      </c>
      <c r="H561" s="7">
        <v>450</v>
      </c>
      <c r="I561" s="7">
        <v>453.79</v>
      </c>
      <c r="J561" s="26">
        <v>450</v>
      </c>
      <c r="K561" s="26">
        <v>21.19</v>
      </c>
      <c r="L561" s="26">
        <v>0</v>
      </c>
      <c r="M561" s="26">
        <v>0</v>
      </c>
      <c r="N561" s="26">
        <v>0</v>
      </c>
      <c r="O561" s="26">
        <v>0</v>
      </c>
      <c r="P561" s="26">
        <v>61.04</v>
      </c>
      <c r="Q561" s="26">
        <v>0</v>
      </c>
      <c r="R561" s="26">
        <v>0</v>
      </c>
      <c r="T561" s="26">
        <v>0</v>
      </c>
      <c r="U561" s="137">
        <v>0</v>
      </c>
      <c r="V561" s="137">
        <v>0</v>
      </c>
      <c r="W561" s="137">
        <v>0</v>
      </c>
      <c r="X561" s="137">
        <v>0</v>
      </c>
      <c r="Y561" s="26">
        <v>100</v>
      </c>
      <c r="Z561" s="137">
        <f t="shared" si="93"/>
        <v>100</v>
      </c>
      <c r="AA561" s="137">
        <v>0</v>
      </c>
      <c r="AB561" s="169">
        <f t="shared" si="94"/>
        <v>0</v>
      </c>
      <c r="AC561" s="137">
        <v>100</v>
      </c>
      <c r="AE561" s="26">
        <f t="shared" si="95"/>
        <v>100</v>
      </c>
      <c r="AF561" s="218"/>
    </row>
    <row r="562" spans="1:32" ht="14.25">
      <c r="A562" s="21"/>
      <c r="B562" s="19"/>
      <c r="C562" s="21">
        <v>8310</v>
      </c>
      <c r="D562" s="1" t="s">
        <v>853</v>
      </c>
      <c r="E562" s="7"/>
      <c r="F562" s="9">
        <v>1675</v>
      </c>
      <c r="G562" s="9">
        <v>2415.19</v>
      </c>
      <c r="H562" s="7"/>
      <c r="I562" s="7">
        <v>3675.88</v>
      </c>
      <c r="J562" s="26">
        <v>3684.26</v>
      </c>
      <c r="K562" s="26">
        <v>2649.22</v>
      </c>
      <c r="L562" s="26">
        <v>2540.85</v>
      </c>
      <c r="M562" s="26">
        <v>4757.73</v>
      </c>
      <c r="N562" s="26">
        <v>6023.97</v>
      </c>
      <c r="O562" s="26">
        <v>7590.54</v>
      </c>
      <c r="P562" s="26">
        <v>7189.27</v>
      </c>
      <c r="Q562" s="26">
        <v>0</v>
      </c>
      <c r="R562" s="26">
        <v>853.91</v>
      </c>
      <c r="S562" s="26">
        <v>757.52</v>
      </c>
      <c r="T562" s="26">
        <v>165.05</v>
      </c>
      <c r="U562" s="137">
        <v>0</v>
      </c>
      <c r="V562" s="137">
        <v>0</v>
      </c>
      <c r="W562" s="137">
        <v>0</v>
      </c>
      <c r="X562" s="137">
        <v>0</v>
      </c>
      <c r="Y562" s="26">
        <v>100</v>
      </c>
      <c r="Z562" s="137">
        <f t="shared" si="93"/>
        <v>100</v>
      </c>
      <c r="AA562" s="137">
        <v>0</v>
      </c>
      <c r="AB562" s="169">
        <v>0</v>
      </c>
      <c r="AC562" s="137">
        <v>100</v>
      </c>
      <c r="AE562" s="26">
        <f t="shared" si="95"/>
        <v>100</v>
      </c>
      <c r="AF562" s="218"/>
    </row>
    <row r="563" spans="1:32" ht="14.25">
      <c r="A563" s="21"/>
      <c r="B563" s="19"/>
      <c r="C563" s="21">
        <v>8330</v>
      </c>
      <c r="D563" s="1" t="s">
        <v>100</v>
      </c>
      <c r="E563" s="7">
        <v>673</v>
      </c>
      <c r="F563" s="9">
        <v>1985.99</v>
      </c>
      <c r="G563" s="9">
        <v>1902.94</v>
      </c>
      <c r="H563" s="7">
        <v>2295.01</v>
      </c>
      <c r="I563" s="7">
        <v>2182.01</v>
      </c>
      <c r="J563" s="26">
        <v>2400.54</v>
      </c>
      <c r="K563" s="26">
        <v>2587.16</v>
      </c>
      <c r="L563" s="26">
        <v>2667.61</v>
      </c>
      <c r="M563" s="26">
        <v>2742.85</v>
      </c>
      <c r="N563" s="26">
        <v>2599.52</v>
      </c>
      <c r="O563" s="26">
        <v>1861.85</v>
      </c>
      <c r="P563" s="26">
        <v>2072.37</v>
      </c>
      <c r="Q563" s="26">
        <v>2052.27</v>
      </c>
      <c r="R563" s="26">
        <v>2070.88</v>
      </c>
      <c r="S563" s="26">
        <v>2190</v>
      </c>
      <c r="T563" s="26">
        <v>2074.85</v>
      </c>
      <c r="U563" s="137">
        <v>2129.88</v>
      </c>
      <c r="V563" s="137">
        <v>2175.76</v>
      </c>
      <c r="W563" s="137">
        <v>1945.84</v>
      </c>
      <c r="X563" s="137">
        <v>2486.35</v>
      </c>
      <c r="Y563" s="26">
        <v>4100</v>
      </c>
      <c r="Z563" s="137">
        <f t="shared" si="93"/>
        <v>4100</v>
      </c>
      <c r="AA563" s="137">
        <v>2389.9</v>
      </c>
      <c r="AB563" s="169">
        <f t="shared" si="94"/>
        <v>0.5829024390243903</v>
      </c>
      <c r="AC563" s="137">
        <v>4500</v>
      </c>
      <c r="AE563" s="26">
        <f t="shared" si="95"/>
        <v>4500</v>
      </c>
      <c r="AF563" s="218"/>
    </row>
    <row r="564" spans="1:32" ht="14.25">
      <c r="A564" s="21"/>
      <c r="B564" s="19"/>
      <c r="C564" s="19" t="s">
        <v>498</v>
      </c>
      <c r="D564" s="1" t="s">
        <v>852</v>
      </c>
      <c r="E564" s="7"/>
      <c r="F564" s="9"/>
      <c r="G564" s="9"/>
      <c r="H564" s="7"/>
      <c r="I564" s="7">
        <v>2304.47</v>
      </c>
      <c r="J564" s="26">
        <v>1740.26</v>
      </c>
      <c r="K564" s="26">
        <v>0</v>
      </c>
      <c r="L564" s="26">
        <v>331.54</v>
      </c>
      <c r="M564" s="26">
        <v>0</v>
      </c>
      <c r="N564" s="26">
        <v>160.28</v>
      </c>
      <c r="O564" s="26">
        <v>0</v>
      </c>
      <c r="P564" s="26">
        <v>98.78</v>
      </c>
      <c r="Q564" s="26">
        <v>2.86</v>
      </c>
      <c r="R564" s="26">
        <v>30.24</v>
      </c>
      <c r="S564" s="26">
        <v>146.45</v>
      </c>
      <c r="T564" s="26">
        <v>136.62</v>
      </c>
      <c r="U564" s="137">
        <v>73.5</v>
      </c>
      <c r="V564" s="137">
        <v>62.61</v>
      </c>
      <c r="W564" s="137">
        <v>93.82</v>
      </c>
      <c r="X564" s="137">
        <v>50.1</v>
      </c>
      <c r="Y564" s="26">
        <v>200</v>
      </c>
      <c r="Z564" s="137">
        <f t="shared" si="93"/>
        <v>200</v>
      </c>
      <c r="AA564" s="137">
        <v>48.46</v>
      </c>
      <c r="AB564" s="169">
        <v>1</v>
      </c>
      <c r="AC564" s="137">
        <v>150</v>
      </c>
      <c r="AE564" s="26">
        <f t="shared" si="95"/>
        <v>150</v>
      </c>
      <c r="AF564" s="218"/>
    </row>
    <row r="565" spans="1:32" ht="15" thickBot="1">
      <c r="A565" s="31"/>
      <c r="B565" s="32"/>
      <c r="C565" s="32" t="s">
        <v>101</v>
      </c>
      <c r="D565" s="38" t="s">
        <v>710</v>
      </c>
      <c r="E565" s="34"/>
      <c r="F565" s="35"/>
      <c r="G565" s="34"/>
      <c r="H565" s="35"/>
      <c r="I565" s="35">
        <v>2.88</v>
      </c>
      <c r="J565" s="36">
        <v>8</v>
      </c>
      <c r="K565" s="36">
        <v>43.36</v>
      </c>
      <c r="L565" s="36">
        <v>57.15</v>
      </c>
      <c r="M565" s="36">
        <v>60.58</v>
      </c>
      <c r="N565" s="36">
        <v>44.27</v>
      </c>
      <c r="O565" s="36">
        <v>0</v>
      </c>
      <c r="P565" s="36">
        <v>0</v>
      </c>
      <c r="Q565" s="36">
        <v>0</v>
      </c>
      <c r="R565" s="36">
        <v>0</v>
      </c>
      <c r="S565" s="36"/>
      <c r="T565" s="36">
        <v>0</v>
      </c>
      <c r="U565" s="138">
        <v>0</v>
      </c>
      <c r="V565" s="138">
        <v>0</v>
      </c>
      <c r="W565" s="138">
        <v>0</v>
      </c>
      <c r="X565" s="138">
        <v>0</v>
      </c>
      <c r="Y565" s="36">
        <v>0</v>
      </c>
      <c r="Z565" s="138">
        <f t="shared" si="93"/>
        <v>0</v>
      </c>
      <c r="AA565" s="138">
        <v>0</v>
      </c>
      <c r="AB565" s="170">
        <v>0</v>
      </c>
      <c r="AC565" s="138">
        <v>0</v>
      </c>
      <c r="AD565" s="36"/>
      <c r="AE565" s="36">
        <f t="shared" si="95"/>
        <v>0</v>
      </c>
      <c r="AF565" s="218"/>
    </row>
    <row r="566" spans="1:32" ht="14.25">
      <c r="A566" s="21" t="s">
        <v>4</v>
      </c>
      <c r="B566" s="19">
        <v>7520</v>
      </c>
      <c r="C566" s="19"/>
      <c r="D566" s="1" t="s">
        <v>513</v>
      </c>
      <c r="E566" s="9">
        <f aca="true" t="shared" si="96" ref="E566:R566">SUM(E547:E565)</f>
        <v>36211</v>
      </c>
      <c r="F566" s="9">
        <f t="shared" si="96"/>
        <v>51961.21</v>
      </c>
      <c r="G566" s="9">
        <f t="shared" si="96"/>
        <v>55794.380000000005</v>
      </c>
      <c r="H566" s="9">
        <f t="shared" si="96"/>
        <v>59730.87</v>
      </c>
      <c r="I566" s="9">
        <f t="shared" si="96"/>
        <v>61841.20999999999</v>
      </c>
      <c r="J566" s="9">
        <f t="shared" si="96"/>
        <v>67735.61</v>
      </c>
      <c r="K566" s="9">
        <f t="shared" si="96"/>
        <v>68653.46</v>
      </c>
      <c r="L566" s="9">
        <f t="shared" si="96"/>
        <v>64348.47</v>
      </c>
      <c r="M566" s="9">
        <f t="shared" si="96"/>
        <v>66022.54000000001</v>
      </c>
      <c r="N566" s="9">
        <f t="shared" si="96"/>
        <v>68328.9</v>
      </c>
      <c r="O566" s="9">
        <f t="shared" si="96"/>
        <v>60551.920000000006</v>
      </c>
      <c r="P566" s="9">
        <f t="shared" si="96"/>
        <v>75452.93999999999</v>
      </c>
      <c r="Q566" s="9">
        <f t="shared" si="96"/>
        <v>58357.84999999999</v>
      </c>
      <c r="R566" s="9">
        <f t="shared" si="96"/>
        <v>58497.74</v>
      </c>
      <c r="S566" s="9">
        <v>61157.78</v>
      </c>
      <c r="T566" s="9">
        <f aca="true" t="shared" si="97" ref="T566:Y566">SUM(T547:T565)</f>
        <v>60304.990000000005</v>
      </c>
      <c r="U566" s="9">
        <f t="shared" si="97"/>
        <v>69729.97000000002</v>
      </c>
      <c r="V566" s="9">
        <f t="shared" si="97"/>
        <v>62484.54</v>
      </c>
      <c r="W566" s="9">
        <f t="shared" si="97"/>
        <v>42865</v>
      </c>
      <c r="X566" s="9">
        <f t="shared" si="97"/>
        <v>56637.5</v>
      </c>
      <c r="Y566" s="9">
        <f t="shared" si="97"/>
        <v>78300</v>
      </c>
      <c r="Z566" s="9">
        <f>SUM(Z547:Z565)</f>
        <v>78300</v>
      </c>
      <c r="AA566" s="9">
        <f>SUM(AA547:AA565)</f>
        <v>61500.829999999994</v>
      </c>
      <c r="AB566" s="169">
        <f>SUM(AA566/Z566)</f>
        <v>0.7854512132822477</v>
      </c>
      <c r="AC566" s="139">
        <f>SUM(AC547:AC565)</f>
        <v>85200</v>
      </c>
      <c r="AD566" s="9">
        <f>SUM(AD547:AD565)</f>
        <v>0</v>
      </c>
      <c r="AE566" s="26">
        <f>SUM(AC566+AD566)</f>
        <v>85200</v>
      </c>
      <c r="AF566" s="218"/>
    </row>
    <row r="567" spans="1:32" ht="14.25">
      <c r="A567" s="21"/>
      <c r="B567" s="19"/>
      <c r="C567" s="19"/>
      <c r="E567" s="9"/>
      <c r="F567" s="9"/>
      <c r="G567" s="9"/>
      <c r="H567" s="9"/>
      <c r="I567" s="9"/>
      <c r="Z567" s="139"/>
      <c r="AA567" s="139"/>
      <c r="AB567" s="169"/>
      <c r="AC567" s="137"/>
      <c r="AF567" s="218"/>
    </row>
    <row r="568" spans="1:32" ht="14.25">
      <c r="A568" s="21" t="s">
        <v>4</v>
      </c>
      <c r="B568" s="19">
        <v>7550</v>
      </c>
      <c r="C568" s="19"/>
      <c r="D568" s="18" t="s">
        <v>277</v>
      </c>
      <c r="E568" s="9"/>
      <c r="F568" s="9"/>
      <c r="G568" s="9"/>
      <c r="H568" s="9"/>
      <c r="I568" s="9"/>
      <c r="AB568" s="169"/>
      <c r="AC568" s="137"/>
      <c r="AF568" s="218"/>
    </row>
    <row r="569" spans="3:32" ht="14.25">
      <c r="C569" s="19" t="s">
        <v>116</v>
      </c>
      <c r="D569" s="1" t="s">
        <v>109</v>
      </c>
      <c r="E569" s="7" t="s">
        <v>104</v>
      </c>
      <c r="F569" s="9"/>
      <c r="G569" s="9"/>
      <c r="H569" s="9">
        <v>171.84</v>
      </c>
      <c r="I569" s="9">
        <v>336.2</v>
      </c>
      <c r="J569" s="26">
        <v>0</v>
      </c>
      <c r="K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AB569" s="169">
        <v>0</v>
      </c>
      <c r="AC569" s="137"/>
      <c r="AE569" s="26">
        <f>SUM(AC569:AD569)</f>
        <v>0</v>
      </c>
      <c r="AF569" s="218"/>
    </row>
    <row r="570" spans="1:32" ht="15" thickBot="1">
      <c r="A570" s="38"/>
      <c r="B570" s="32"/>
      <c r="C570" s="32" t="s">
        <v>129</v>
      </c>
      <c r="D570" s="38" t="s">
        <v>277</v>
      </c>
      <c r="E570" s="34">
        <v>0</v>
      </c>
      <c r="F570" s="35">
        <v>1306.8</v>
      </c>
      <c r="G570" s="35">
        <v>0</v>
      </c>
      <c r="H570" s="35">
        <v>3420.78</v>
      </c>
      <c r="I570" s="35">
        <v>46493.82</v>
      </c>
      <c r="J570" s="36">
        <v>618.2</v>
      </c>
      <c r="K570" s="36">
        <v>778.93</v>
      </c>
      <c r="L570" s="36">
        <v>950.38</v>
      </c>
      <c r="M570" s="36">
        <v>761.91</v>
      </c>
      <c r="N570" s="36">
        <v>1062.63</v>
      </c>
      <c r="O570" s="36">
        <v>1206.56</v>
      </c>
      <c r="P570" s="36">
        <v>1256.92</v>
      </c>
      <c r="Q570" s="36">
        <v>2214.06</v>
      </c>
      <c r="R570" s="36">
        <v>1555.79</v>
      </c>
      <c r="S570" s="36">
        <v>5077.7</v>
      </c>
      <c r="T570" s="36">
        <v>3833.62</v>
      </c>
      <c r="U570" s="138">
        <v>2804.29</v>
      </c>
      <c r="V570" s="138">
        <v>4438.95</v>
      </c>
      <c r="W570" s="138">
        <v>3366.48</v>
      </c>
      <c r="X570" s="138">
        <v>7801.2</v>
      </c>
      <c r="Y570" s="138">
        <v>5000</v>
      </c>
      <c r="Z570" s="138">
        <f>Y570</f>
        <v>5000</v>
      </c>
      <c r="AA570" s="138">
        <v>4371.94</v>
      </c>
      <c r="AB570" s="170">
        <f>SUM(AA570/Z570)</f>
        <v>0.8743879999999999</v>
      </c>
      <c r="AC570" s="138">
        <v>7500</v>
      </c>
      <c r="AD570" s="36"/>
      <c r="AE570" s="36">
        <f>SUM(AC570:AD570)</f>
        <v>7500</v>
      </c>
      <c r="AF570" s="218"/>
    </row>
    <row r="571" spans="1:32" ht="14.25">
      <c r="A571" s="21" t="s">
        <v>4</v>
      </c>
      <c r="B571" s="19">
        <v>7550</v>
      </c>
      <c r="C571" s="19"/>
      <c r="D571" s="1" t="s">
        <v>513</v>
      </c>
      <c r="E571" s="7"/>
      <c r="F571" s="9">
        <f aca="true" t="shared" si="98" ref="F571:AA571">SUM(F569:F570)</f>
        <v>1306.8</v>
      </c>
      <c r="G571" s="9">
        <f t="shared" si="98"/>
        <v>0</v>
      </c>
      <c r="H571" s="9">
        <f t="shared" si="98"/>
        <v>3592.6200000000003</v>
      </c>
      <c r="I571" s="9">
        <f t="shared" si="98"/>
        <v>46830.02</v>
      </c>
      <c r="J571" s="9">
        <f t="shared" si="98"/>
        <v>618.2</v>
      </c>
      <c r="K571" s="9">
        <f t="shared" si="98"/>
        <v>778.93</v>
      </c>
      <c r="L571" s="9">
        <f t="shared" si="98"/>
        <v>950.38</v>
      </c>
      <c r="M571" s="9">
        <f t="shared" si="98"/>
        <v>761.91</v>
      </c>
      <c r="N571" s="9">
        <f t="shared" si="98"/>
        <v>1062.63</v>
      </c>
      <c r="O571" s="9">
        <f t="shared" si="98"/>
        <v>1206.56</v>
      </c>
      <c r="P571" s="9">
        <f>SUM(P569:P570)</f>
        <v>1256.92</v>
      </c>
      <c r="Q571" s="9">
        <f>SUM(Q569:Q570)</f>
        <v>2214.06</v>
      </c>
      <c r="R571" s="9">
        <f>SUM(R569:R570)</f>
        <v>1555.79</v>
      </c>
      <c r="S571" s="9">
        <v>5077.2</v>
      </c>
      <c r="T571" s="9">
        <f t="shared" si="98"/>
        <v>3833.62</v>
      </c>
      <c r="U571" s="9">
        <f>SUM(U569:U570)</f>
        <v>2804.29</v>
      </c>
      <c r="V571" s="9">
        <f t="shared" si="98"/>
        <v>4438.95</v>
      </c>
      <c r="W571" s="9">
        <f t="shared" si="98"/>
        <v>3366.48</v>
      </c>
      <c r="X571" s="9">
        <f t="shared" si="98"/>
        <v>7801.2</v>
      </c>
      <c r="Y571" s="9">
        <f t="shared" si="98"/>
        <v>5000</v>
      </c>
      <c r="Z571" s="9">
        <f t="shared" si="98"/>
        <v>5000</v>
      </c>
      <c r="AA571" s="9">
        <f t="shared" si="98"/>
        <v>4371.94</v>
      </c>
      <c r="AB571" s="169">
        <v>0</v>
      </c>
      <c r="AC571" s="139">
        <f>SUM(AC569:AC570)</f>
        <v>7500</v>
      </c>
      <c r="AD571" s="9">
        <f>SUM(AD569:AD570)</f>
        <v>0</v>
      </c>
      <c r="AE571" s="26">
        <f>SUM(AC571+AD571)</f>
        <v>7500</v>
      </c>
      <c r="AF571" s="218"/>
    </row>
    <row r="572" spans="1:32" ht="14.25">
      <c r="A572" s="21"/>
      <c r="B572" s="19"/>
      <c r="C572" s="19"/>
      <c r="E572" s="7"/>
      <c r="F572" s="9"/>
      <c r="G572" s="9"/>
      <c r="H572" s="9"/>
      <c r="I572" s="9"/>
      <c r="AB572" s="169"/>
      <c r="AC572" s="137"/>
      <c r="AF572" s="218"/>
    </row>
    <row r="573" spans="1:32" ht="14.25">
      <c r="A573" s="21" t="s">
        <v>4</v>
      </c>
      <c r="B573" s="19">
        <v>7560</v>
      </c>
      <c r="C573" s="19">
        <v>4165</v>
      </c>
      <c r="D573" s="1" t="s">
        <v>518</v>
      </c>
      <c r="E573" s="7">
        <v>13915</v>
      </c>
      <c r="F573" s="9">
        <v>10000</v>
      </c>
      <c r="G573" s="9">
        <v>0</v>
      </c>
      <c r="H573" s="9">
        <v>0</v>
      </c>
      <c r="I573" s="9"/>
      <c r="J573" s="26">
        <v>0</v>
      </c>
      <c r="N573" s="26">
        <v>0</v>
      </c>
      <c r="O573" s="26">
        <v>0</v>
      </c>
      <c r="P573" s="26">
        <v>0</v>
      </c>
      <c r="Q573" s="26">
        <v>0</v>
      </c>
      <c r="AB573" s="169">
        <v>0</v>
      </c>
      <c r="AC573" s="137">
        <v>0</v>
      </c>
      <c r="AD573" s="26">
        <v>0</v>
      </c>
      <c r="AE573" s="26">
        <f>SUM(AC573+AD573)</f>
        <v>0</v>
      </c>
      <c r="AF573" s="218"/>
    </row>
    <row r="574" spans="1:32" ht="14.25">
      <c r="A574" s="21"/>
      <c r="B574" s="19"/>
      <c r="C574" s="19"/>
      <c r="D574" s="1" t="s">
        <v>104</v>
      </c>
      <c r="E574" s="7"/>
      <c r="F574" s="9"/>
      <c r="G574" s="9"/>
      <c r="H574" s="9"/>
      <c r="I574" s="9"/>
      <c r="AB574" s="169"/>
      <c r="AC574" s="137"/>
      <c r="AF574" s="218"/>
    </row>
    <row r="575" spans="1:32" ht="14.25">
      <c r="A575" s="21" t="s">
        <v>4</v>
      </c>
      <c r="B575" s="19">
        <v>7620</v>
      </c>
      <c r="C575" s="22"/>
      <c r="D575" s="18" t="s">
        <v>278</v>
      </c>
      <c r="E575" s="23"/>
      <c r="F575" s="9"/>
      <c r="G575" s="9"/>
      <c r="H575" s="9"/>
      <c r="I575" s="9"/>
      <c r="AB575" s="169"/>
      <c r="AC575" s="137"/>
      <c r="AF575" s="218"/>
    </row>
    <row r="576" spans="1:32" ht="14.25">
      <c r="A576" s="21"/>
      <c r="B576" s="19"/>
      <c r="C576" s="19">
        <v>4165.1</v>
      </c>
      <c r="D576" s="1" t="s">
        <v>279</v>
      </c>
      <c r="E576" s="7">
        <v>1790</v>
      </c>
      <c r="F576" s="9">
        <v>1850</v>
      </c>
      <c r="G576" s="9">
        <v>1000</v>
      </c>
      <c r="H576" s="9">
        <v>240</v>
      </c>
      <c r="I576" s="9">
        <v>605</v>
      </c>
      <c r="J576" s="26">
        <v>110</v>
      </c>
      <c r="K576" s="26">
        <v>0</v>
      </c>
      <c r="L576" s="26">
        <v>0</v>
      </c>
      <c r="M576" s="26">
        <v>0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AB576" s="169">
        <v>0</v>
      </c>
      <c r="AC576" s="137">
        <v>0</v>
      </c>
      <c r="AE576" s="26">
        <f>SUM(AC576+AD576)</f>
        <v>0</v>
      </c>
      <c r="AF576" s="218"/>
    </row>
    <row r="577" spans="1:32" ht="15" thickBot="1">
      <c r="A577" s="31"/>
      <c r="B577" s="32"/>
      <c r="C577" s="32">
        <v>4165.2</v>
      </c>
      <c r="D577" s="38" t="s">
        <v>280</v>
      </c>
      <c r="E577" s="34">
        <v>2000</v>
      </c>
      <c r="F577" s="35">
        <v>1323</v>
      </c>
      <c r="G577" s="35">
        <v>1000</v>
      </c>
      <c r="H577" s="35">
        <v>1000</v>
      </c>
      <c r="I577" s="35">
        <v>1000</v>
      </c>
      <c r="J577" s="36">
        <v>904.36</v>
      </c>
      <c r="K577" s="36">
        <v>1000</v>
      </c>
      <c r="L577" s="36">
        <v>1000</v>
      </c>
      <c r="M577" s="36">
        <v>1000</v>
      </c>
      <c r="N577" s="36">
        <v>1000</v>
      </c>
      <c r="O577" s="36">
        <v>1000</v>
      </c>
      <c r="P577" s="36">
        <v>1000</v>
      </c>
      <c r="Q577" s="36">
        <v>1000</v>
      </c>
      <c r="R577" s="36">
        <v>1000</v>
      </c>
      <c r="S577" s="36">
        <v>1000</v>
      </c>
      <c r="T577" s="36">
        <v>1000</v>
      </c>
      <c r="U577" s="138">
        <v>1000</v>
      </c>
      <c r="V577" s="138">
        <v>0</v>
      </c>
      <c r="W577" s="138">
        <v>1000</v>
      </c>
      <c r="X577" s="138">
        <v>0</v>
      </c>
      <c r="Y577" s="138">
        <v>1000</v>
      </c>
      <c r="Z577" s="138">
        <f>Y577</f>
        <v>1000</v>
      </c>
      <c r="AA577" s="138">
        <v>0</v>
      </c>
      <c r="AB577" s="170">
        <f>SUM(AA577/Z577)</f>
        <v>0</v>
      </c>
      <c r="AC577" s="138">
        <v>1000</v>
      </c>
      <c r="AD577" s="36"/>
      <c r="AE577" s="36">
        <f>SUM(AC577:AD577)</f>
        <v>1000</v>
      </c>
      <c r="AF577" s="218"/>
    </row>
    <row r="578" spans="1:32" ht="14.25">
      <c r="A578" s="21" t="s">
        <v>4</v>
      </c>
      <c r="B578" s="19">
        <v>7620</v>
      </c>
      <c r="C578" s="19"/>
      <c r="D578" s="1" t="s">
        <v>513</v>
      </c>
      <c r="E578" s="9">
        <f aca="true" t="shared" si="99" ref="E578:AA578">SUM(E576:E577)</f>
        <v>3790</v>
      </c>
      <c r="F578" s="9">
        <f t="shared" si="99"/>
        <v>3173</v>
      </c>
      <c r="G578" s="9">
        <f t="shared" si="99"/>
        <v>2000</v>
      </c>
      <c r="H578" s="9">
        <f t="shared" si="99"/>
        <v>1240</v>
      </c>
      <c r="I578" s="9">
        <f t="shared" si="99"/>
        <v>1605</v>
      </c>
      <c r="J578" s="9">
        <f t="shared" si="99"/>
        <v>1014.36</v>
      </c>
      <c r="K578" s="9">
        <f t="shared" si="99"/>
        <v>1000</v>
      </c>
      <c r="L578" s="9">
        <f t="shared" si="99"/>
        <v>1000</v>
      </c>
      <c r="M578" s="9">
        <f t="shared" si="99"/>
        <v>1000</v>
      </c>
      <c r="N578" s="9">
        <f t="shared" si="99"/>
        <v>1000</v>
      </c>
      <c r="O578" s="9">
        <f t="shared" si="99"/>
        <v>1000</v>
      </c>
      <c r="P578" s="9">
        <f>SUM(P576:P577)</f>
        <v>1000</v>
      </c>
      <c r="Q578" s="9">
        <f>SUM(Q576:Q577)</f>
        <v>1000</v>
      </c>
      <c r="R578" s="9">
        <f>SUM(R576:R577)</f>
        <v>1000</v>
      </c>
      <c r="S578" s="9">
        <v>1000</v>
      </c>
      <c r="T578" s="9">
        <f t="shared" si="99"/>
        <v>1000</v>
      </c>
      <c r="U578" s="9">
        <f t="shared" si="99"/>
        <v>1000</v>
      </c>
      <c r="V578" s="9">
        <f t="shared" si="99"/>
        <v>0</v>
      </c>
      <c r="W578" s="9">
        <f t="shared" si="99"/>
        <v>1000</v>
      </c>
      <c r="X578" s="9">
        <f t="shared" si="99"/>
        <v>0</v>
      </c>
      <c r="Y578" s="9">
        <f t="shared" si="99"/>
        <v>1000</v>
      </c>
      <c r="Z578" s="9">
        <f t="shared" si="99"/>
        <v>1000</v>
      </c>
      <c r="AA578" s="9">
        <f t="shared" si="99"/>
        <v>0</v>
      </c>
      <c r="AB578" s="169">
        <f>SUM(AA578/Z578)</f>
        <v>0</v>
      </c>
      <c r="AC578" s="139">
        <f>SUM(AC576:AC577)</f>
        <v>1000</v>
      </c>
      <c r="AD578" s="9">
        <f>SUM(AD576:AD577)</f>
        <v>0</v>
      </c>
      <c r="AE578" s="26">
        <f>SUM(AC578+AD578)</f>
        <v>1000</v>
      </c>
      <c r="AF578" s="218"/>
    </row>
    <row r="579" spans="1:32" ht="14.25">
      <c r="A579" s="21"/>
      <c r="B579" s="19"/>
      <c r="C579" s="19"/>
      <c r="E579" s="25"/>
      <c r="F579" s="25"/>
      <c r="G579" s="25"/>
      <c r="H579" s="9"/>
      <c r="I579" s="9"/>
      <c r="AB579" s="169"/>
      <c r="AC579" s="137"/>
      <c r="AF579" s="218"/>
    </row>
    <row r="580" spans="1:32" ht="14.25">
      <c r="A580" s="21" t="s">
        <v>4</v>
      </c>
      <c r="B580" s="19">
        <v>8010</v>
      </c>
      <c r="C580" s="22"/>
      <c r="D580" s="18" t="s">
        <v>281</v>
      </c>
      <c r="E580" s="23"/>
      <c r="F580" s="9"/>
      <c r="G580" s="9"/>
      <c r="H580" s="9"/>
      <c r="I580" s="9"/>
      <c r="AB580" s="169"/>
      <c r="AC580" s="137"/>
      <c r="AF580" s="218"/>
    </row>
    <row r="581" spans="1:32" ht="14.25">
      <c r="A581" s="21"/>
      <c r="B581" s="19"/>
      <c r="C581" s="19">
        <v>1900</v>
      </c>
      <c r="D581" s="1" t="s">
        <v>637</v>
      </c>
      <c r="E581" s="7">
        <v>10000</v>
      </c>
      <c r="F581" s="9">
        <v>6307.77</v>
      </c>
      <c r="G581" s="9">
        <v>2516.55</v>
      </c>
      <c r="H581" s="9">
        <v>3932.74</v>
      </c>
      <c r="I581" s="9">
        <v>10000.12</v>
      </c>
      <c r="J581" s="26">
        <v>10000.12</v>
      </c>
      <c r="K581" s="26">
        <v>10000.12</v>
      </c>
      <c r="L581" s="26">
        <v>10000.12</v>
      </c>
      <c r="M581" s="26">
        <v>10000.12</v>
      </c>
      <c r="N581" s="26">
        <v>10000.12</v>
      </c>
      <c r="O581" s="26">
        <v>10000.12</v>
      </c>
      <c r="P581" s="26">
        <v>10000.12</v>
      </c>
      <c r="Q581" s="26">
        <v>10000.12</v>
      </c>
      <c r="R581" s="26">
        <v>10000.12</v>
      </c>
      <c r="S581" s="26">
        <v>10384.74</v>
      </c>
      <c r="T581" s="26">
        <v>10000.12</v>
      </c>
      <c r="U581" s="137">
        <v>10000.12</v>
      </c>
      <c r="V581" s="137">
        <v>5769.3</v>
      </c>
      <c r="W581" s="137">
        <v>0</v>
      </c>
      <c r="X581" s="137">
        <v>0</v>
      </c>
      <c r="Y581" s="137">
        <v>0</v>
      </c>
      <c r="Z581" s="137">
        <f>Y581</f>
        <v>0</v>
      </c>
      <c r="AA581" s="137">
        <v>0</v>
      </c>
      <c r="AB581" s="169">
        <v>0</v>
      </c>
      <c r="AC581" s="137">
        <v>0</v>
      </c>
      <c r="AE581" s="26">
        <f>SUM(AC581:AD581)</f>
        <v>0</v>
      </c>
      <c r="AF581" s="218"/>
    </row>
    <row r="582" spans="1:32" ht="14.25">
      <c r="A582" s="21"/>
      <c r="B582" s="19"/>
      <c r="C582" s="21">
        <v>8310</v>
      </c>
      <c r="D582" s="1" t="s">
        <v>853</v>
      </c>
      <c r="E582" s="7"/>
      <c r="F582" s="9"/>
      <c r="G582" s="9"/>
      <c r="H582" s="9"/>
      <c r="I582" s="9">
        <v>0</v>
      </c>
      <c r="J582" s="26">
        <v>0</v>
      </c>
      <c r="K582" s="26">
        <v>862.2</v>
      </c>
      <c r="L582" s="26">
        <v>778.66</v>
      </c>
      <c r="M582" s="26">
        <v>1359.34</v>
      </c>
      <c r="N582" s="26">
        <v>1647.72</v>
      </c>
      <c r="O582" s="26">
        <v>2005.27</v>
      </c>
      <c r="P582" s="26">
        <v>2075.84</v>
      </c>
      <c r="Q582" s="26">
        <v>2200.02</v>
      </c>
      <c r="R582" s="26">
        <v>0</v>
      </c>
      <c r="S582" s="26">
        <v>1539.68</v>
      </c>
      <c r="T582" s="26">
        <v>1528.26</v>
      </c>
      <c r="U582" s="137">
        <v>1475.24</v>
      </c>
      <c r="V582" s="137">
        <v>1275.72</v>
      </c>
      <c r="W582" s="137">
        <v>0</v>
      </c>
      <c r="X582" s="137">
        <v>0</v>
      </c>
      <c r="Y582" s="137">
        <v>0</v>
      </c>
      <c r="Z582" s="137">
        <f>Y582</f>
        <v>0</v>
      </c>
      <c r="AA582" s="137">
        <v>0</v>
      </c>
      <c r="AB582" s="169">
        <v>0</v>
      </c>
      <c r="AC582" s="137">
        <v>0</v>
      </c>
      <c r="AE582" s="26">
        <f>SUM(AC582:AD582)</f>
        <v>0</v>
      </c>
      <c r="AF582" s="218"/>
    </row>
    <row r="583" spans="1:32" ht="14.25">
      <c r="A583" s="21"/>
      <c r="B583" s="19"/>
      <c r="C583" s="21">
        <v>8330</v>
      </c>
      <c r="D583" s="1" t="s">
        <v>100</v>
      </c>
      <c r="E583" s="7"/>
      <c r="F583" s="9">
        <v>453.07</v>
      </c>
      <c r="G583" s="9">
        <v>194.07</v>
      </c>
      <c r="H583" s="9">
        <v>300.85</v>
      </c>
      <c r="I583" s="9">
        <v>765.01</v>
      </c>
      <c r="J583" s="26">
        <v>765.18</v>
      </c>
      <c r="K583" s="26">
        <v>765.18</v>
      </c>
      <c r="L583" s="26">
        <v>807.87</v>
      </c>
      <c r="M583" s="26">
        <v>765.18</v>
      </c>
      <c r="N583" s="26">
        <v>765.18</v>
      </c>
      <c r="O583" s="26">
        <v>765.18</v>
      </c>
      <c r="P583" s="26">
        <v>765.18</v>
      </c>
      <c r="Q583" s="26">
        <v>765.18</v>
      </c>
      <c r="R583" s="26">
        <v>765.18</v>
      </c>
      <c r="S583" s="26">
        <v>794.61</v>
      </c>
      <c r="T583" s="26">
        <v>765.18</v>
      </c>
      <c r="U583" s="137">
        <v>765.18</v>
      </c>
      <c r="V583" s="137">
        <v>441.45</v>
      </c>
      <c r="W583" s="137">
        <v>0</v>
      </c>
      <c r="X583" s="137">
        <v>0</v>
      </c>
      <c r="Y583" s="137">
        <v>0</v>
      </c>
      <c r="Z583" s="137">
        <f>Y583</f>
        <v>0</v>
      </c>
      <c r="AA583" s="137">
        <v>0</v>
      </c>
      <c r="AB583" s="169">
        <v>0</v>
      </c>
      <c r="AC583" s="137">
        <v>0</v>
      </c>
      <c r="AE583" s="26">
        <f>SUM(AC583:AD583)</f>
        <v>0</v>
      </c>
      <c r="AF583" s="218"/>
    </row>
    <row r="584" spans="1:32" ht="14.25">
      <c r="A584" s="21"/>
      <c r="B584" s="19"/>
      <c r="C584" s="19" t="s">
        <v>498</v>
      </c>
      <c r="D584" s="1" t="s">
        <v>852</v>
      </c>
      <c r="E584" s="7"/>
      <c r="F584" s="9"/>
      <c r="G584" s="9"/>
      <c r="H584" s="9"/>
      <c r="I584" s="9">
        <v>0.58</v>
      </c>
      <c r="J584" s="26">
        <v>0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T584" s="26">
        <v>0</v>
      </c>
      <c r="U584" s="137">
        <v>0</v>
      </c>
      <c r="V584" s="137">
        <v>0</v>
      </c>
      <c r="W584" s="137">
        <v>0</v>
      </c>
      <c r="X584" s="137">
        <v>0</v>
      </c>
      <c r="Y584" s="137">
        <v>0</v>
      </c>
      <c r="Z584" s="137">
        <f>Y584</f>
        <v>0</v>
      </c>
      <c r="AA584" s="137">
        <v>0</v>
      </c>
      <c r="AB584" s="169">
        <v>0</v>
      </c>
      <c r="AC584" s="137">
        <v>0</v>
      </c>
      <c r="AE584" s="26">
        <f>SUM(AC584:AD584)</f>
        <v>0</v>
      </c>
      <c r="AF584" s="218"/>
    </row>
    <row r="585" spans="1:32" ht="15" thickBot="1">
      <c r="A585" s="31"/>
      <c r="B585" s="32"/>
      <c r="C585" s="32" t="s">
        <v>101</v>
      </c>
      <c r="D585" s="38" t="s">
        <v>710</v>
      </c>
      <c r="E585" s="34"/>
      <c r="F585" s="35"/>
      <c r="G585" s="35"/>
      <c r="H585" s="35"/>
      <c r="I585" s="35">
        <v>0</v>
      </c>
      <c r="J585" s="36">
        <v>0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/>
      <c r="T585" s="36">
        <v>0</v>
      </c>
      <c r="U585" s="138">
        <v>0</v>
      </c>
      <c r="V585" s="138">
        <v>0</v>
      </c>
      <c r="W585" s="138">
        <v>0</v>
      </c>
      <c r="X585" s="138">
        <v>0</v>
      </c>
      <c r="Y585" s="138">
        <v>0</v>
      </c>
      <c r="Z585" s="138">
        <f>Y585</f>
        <v>0</v>
      </c>
      <c r="AA585" s="138">
        <v>0</v>
      </c>
      <c r="AB585" s="170">
        <v>0</v>
      </c>
      <c r="AC585" s="138">
        <v>0</v>
      </c>
      <c r="AD585" s="36"/>
      <c r="AE585" s="36">
        <f>SUM(AC585:AD585)</f>
        <v>0</v>
      </c>
      <c r="AF585" s="218"/>
    </row>
    <row r="586" spans="1:32" ht="14.25">
      <c r="A586" s="21" t="s">
        <v>4</v>
      </c>
      <c r="B586" s="19">
        <v>8010</v>
      </c>
      <c r="C586" s="19"/>
      <c r="D586" s="1" t="s">
        <v>513</v>
      </c>
      <c r="E586" s="7">
        <f>SUM(E581:E581)</f>
        <v>10000</v>
      </c>
      <c r="F586" s="9">
        <f>SUM(F581:F581)</f>
        <v>6307.77</v>
      </c>
      <c r="G586" s="9">
        <f aca="true" t="shared" si="100" ref="G586:O586">SUM(G581:G585)</f>
        <v>2710.6200000000003</v>
      </c>
      <c r="H586" s="9">
        <f t="shared" si="100"/>
        <v>4233.59</v>
      </c>
      <c r="I586" s="9">
        <f t="shared" si="100"/>
        <v>10765.710000000001</v>
      </c>
      <c r="J586" s="9">
        <f t="shared" si="100"/>
        <v>10765.300000000001</v>
      </c>
      <c r="K586" s="9">
        <f t="shared" si="100"/>
        <v>11627.500000000002</v>
      </c>
      <c r="L586" s="9">
        <f t="shared" si="100"/>
        <v>11586.650000000001</v>
      </c>
      <c r="M586" s="9">
        <f t="shared" si="100"/>
        <v>12124.640000000001</v>
      </c>
      <c r="N586" s="9">
        <f t="shared" si="100"/>
        <v>12413.02</v>
      </c>
      <c r="O586" s="9">
        <f t="shared" si="100"/>
        <v>12770.570000000002</v>
      </c>
      <c r="P586" s="9">
        <f>SUM(P581:P585)</f>
        <v>12841.140000000001</v>
      </c>
      <c r="Q586" s="9">
        <f>SUM(Q581:Q585)</f>
        <v>12965.320000000002</v>
      </c>
      <c r="R586" s="9">
        <f>SUM(R581:R585)</f>
        <v>10765.300000000001</v>
      </c>
      <c r="S586" s="9">
        <v>12719.03</v>
      </c>
      <c r="T586" s="9">
        <f aca="true" t="shared" si="101" ref="T586:AA586">SUM(T581:T585)</f>
        <v>12293.560000000001</v>
      </c>
      <c r="U586" s="9">
        <f t="shared" si="101"/>
        <v>12240.54</v>
      </c>
      <c r="V586" s="9">
        <f t="shared" si="101"/>
        <v>7486.47</v>
      </c>
      <c r="W586" s="9">
        <f t="shared" si="101"/>
        <v>0</v>
      </c>
      <c r="X586" s="9">
        <f t="shared" si="101"/>
        <v>0</v>
      </c>
      <c r="Y586" s="9">
        <f t="shared" si="101"/>
        <v>0</v>
      </c>
      <c r="Z586" s="9">
        <f t="shared" si="101"/>
        <v>0</v>
      </c>
      <c r="AA586" s="9">
        <f t="shared" si="101"/>
        <v>0</v>
      </c>
      <c r="AB586" s="169">
        <v>0</v>
      </c>
      <c r="AC586" s="139">
        <f>SUM(AC581:AC585)</f>
        <v>0</v>
      </c>
      <c r="AD586" s="9">
        <f>SUM(AD581:AD585)</f>
        <v>0</v>
      </c>
      <c r="AE586" s="26">
        <f>SUM(AC586+AD586)</f>
        <v>0</v>
      </c>
      <c r="AF586" s="218"/>
    </row>
    <row r="587" spans="1:32" ht="14.25">
      <c r="A587" s="21"/>
      <c r="C587" s="22"/>
      <c r="E587" s="23"/>
      <c r="F587" s="9"/>
      <c r="G587" s="9"/>
      <c r="H587" s="9"/>
      <c r="I587" s="9"/>
      <c r="AB587" s="169"/>
      <c r="AC587" s="137"/>
      <c r="AF587" s="218"/>
    </row>
    <row r="588" spans="1:32" ht="14.25">
      <c r="A588" s="21" t="s">
        <v>4</v>
      </c>
      <c r="B588" s="19">
        <v>8120</v>
      </c>
      <c r="C588" s="22"/>
      <c r="D588" s="18" t="s">
        <v>282</v>
      </c>
      <c r="E588" s="23"/>
      <c r="F588" s="9"/>
      <c r="G588" s="9"/>
      <c r="H588" s="9"/>
      <c r="I588" s="9"/>
      <c r="AB588" s="169"/>
      <c r="AC588" s="137"/>
      <c r="AF588" s="218"/>
    </row>
    <row r="589" spans="1:32" ht="14.25">
      <c r="A589" s="21"/>
      <c r="B589" s="19"/>
      <c r="C589" s="19">
        <v>4130</v>
      </c>
      <c r="D589" s="1" t="s">
        <v>231</v>
      </c>
      <c r="E589" s="7">
        <v>2059</v>
      </c>
      <c r="F589" s="9">
        <v>420</v>
      </c>
      <c r="G589" s="9">
        <v>420</v>
      </c>
      <c r="H589" s="9">
        <v>615</v>
      </c>
      <c r="I589" s="9">
        <v>385</v>
      </c>
      <c r="J589" s="26">
        <v>417.64</v>
      </c>
      <c r="K589" s="26">
        <v>477.5</v>
      </c>
      <c r="L589" s="26">
        <v>435</v>
      </c>
      <c r="M589" s="26">
        <v>504.5</v>
      </c>
      <c r="N589" s="26">
        <v>528.2</v>
      </c>
      <c r="O589" s="26">
        <v>472.5</v>
      </c>
      <c r="P589" s="26">
        <v>490.65</v>
      </c>
      <c r="Q589" s="26">
        <v>579.4</v>
      </c>
      <c r="R589" s="26">
        <v>469.8</v>
      </c>
      <c r="S589" s="26">
        <v>513.6</v>
      </c>
      <c r="T589" s="26">
        <v>559</v>
      </c>
      <c r="U589" s="137">
        <v>606.6</v>
      </c>
      <c r="V589" s="137">
        <v>562.5</v>
      </c>
      <c r="W589" s="137">
        <v>566.01</v>
      </c>
      <c r="X589" s="137">
        <v>617.7</v>
      </c>
      <c r="Y589" s="137">
        <v>600</v>
      </c>
      <c r="Z589" s="137">
        <f>Y589</f>
        <v>600</v>
      </c>
      <c r="AA589" s="137">
        <v>0</v>
      </c>
      <c r="AB589" s="169">
        <f>SUM(AA589/Z589)</f>
        <v>0</v>
      </c>
      <c r="AC589" s="137">
        <v>600</v>
      </c>
      <c r="AE589" s="26">
        <f>SUM(AC589:AD589)</f>
        <v>600</v>
      </c>
      <c r="AF589" s="218"/>
    </row>
    <row r="590" spans="1:32" ht="14.25">
      <c r="A590" s="21"/>
      <c r="B590" s="19"/>
      <c r="C590" s="19" t="s">
        <v>148</v>
      </c>
      <c r="D590" s="1" t="s">
        <v>283</v>
      </c>
      <c r="E590" s="7">
        <v>2470</v>
      </c>
      <c r="F590" s="9">
        <v>3301.28</v>
      </c>
      <c r="G590" s="9">
        <v>5161.5</v>
      </c>
      <c r="H590" s="9">
        <v>9687.23</v>
      </c>
      <c r="I590" s="9">
        <v>25344.9</v>
      </c>
      <c r="J590" s="26">
        <v>14805.12</v>
      </c>
      <c r="K590" s="26">
        <v>14487.03</v>
      </c>
      <c r="L590" s="26">
        <v>40801.7</v>
      </c>
      <c r="M590" s="26">
        <v>20639.49</v>
      </c>
      <c r="N590" s="26">
        <v>24395.05</v>
      </c>
      <c r="O590" s="26">
        <v>33089.78</v>
      </c>
      <c r="P590" s="26">
        <v>40950.74</v>
      </c>
      <c r="Q590" s="26">
        <v>58969.5</v>
      </c>
      <c r="R590" s="26">
        <v>60942.23</v>
      </c>
      <c r="S590" s="26">
        <v>33576.33</v>
      </c>
      <c r="T590" s="26">
        <v>46981.3</v>
      </c>
      <c r="U590" s="137">
        <v>78603.48</v>
      </c>
      <c r="V590" s="137">
        <v>32075.46</v>
      </c>
      <c r="W590" s="137">
        <v>16599</v>
      </c>
      <c r="X590" s="137">
        <v>36204.24</v>
      </c>
      <c r="Y590" s="137">
        <v>32000</v>
      </c>
      <c r="Z590" s="137">
        <f>Y590</f>
        <v>32000</v>
      </c>
      <c r="AA590" s="137">
        <v>66342.19</v>
      </c>
      <c r="AB590" s="169">
        <f>SUM(AA590/Z590)</f>
        <v>2.0731934375</v>
      </c>
      <c r="AC590" s="137">
        <v>40000</v>
      </c>
      <c r="AE590" s="26">
        <f>SUM(AC590:AD590)</f>
        <v>40000</v>
      </c>
      <c r="AF590" s="218"/>
    </row>
    <row r="591" spans="1:32" ht="15" thickBot="1">
      <c r="A591" s="31"/>
      <c r="B591" s="32"/>
      <c r="C591" s="32">
        <v>4790</v>
      </c>
      <c r="D591" s="38" t="s">
        <v>284</v>
      </c>
      <c r="E591" s="34">
        <v>8145</v>
      </c>
      <c r="F591" s="35">
        <v>6591.58</v>
      </c>
      <c r="G591" s="35">
        <v>7385.49</v>
      </c>
      <c r="H591" s="35">
        <v>10343.95</v>
      </c>
      <c r="I591" s="35">
        <v>8312.26</v>
      </c>
      <c r="J591" s="36">
        <v>9213.89</v>
      </c>
      <c r="K591" s="36">
        <v>7610.31</v>
      </c>
      <c r="L591" s="36">
        <v>11515.87</v>
      </c>
      <c r="M591" s="36">
        <v>11957.29</v>
      </c>
      <c r="N591" s="36">
        <v>14781.96</v>
      </c>
      <c r="O591" s="36">
        <v>19637.87</v>
      </c>
      <c r="P591" s="36">
        <v>10646.05</v>
      </c>
      <c r="Q591" s="36">
        <v>3525.97</v>
      </c>
      <c r="R591" s="36">
        <v>11368.78</v>
      </c>
      <c r="S591" s="36">
        <v>11215.33</v>
      </c>
      <c r="T591" s="36">
        <v>5793.9</v>
      </c>
      <c r="U591" s="138">
        <v>2585</v>
      </c>
      <c r="V591" s="138">
        <v>165</v>
      </c>
      <c r="W591" s="138">
        <v>133.29</v>
      </c>
      <c r="X591" s="138">
        <v>2070</v>
      </c>
      <c r="Y591" s="138">
        <v>10000</v>
      </c>
      <c r="Z591" s="138">
        <f>Y591</f>
        <v>10000</v>
      </c>
      <c r="AA591" s="138">
        <v>300</v>
      </c>
      <c r="AB591" s="170">
        <f>SUM(AA591/Z591)</f>
        <v>0.03</v>
      </c>
      <c r="AC591" s="138">
        <v>10000</v>
      </c>
      <c r="AD591" s="36"/>
      <c r="AE591" s="36">
        <f>SUM(AC591:AD591)</f>
        <v>10000</v>
      </c>
      <c r="AF591" s="218"/>
    </row>
    <row r="592" spans="1:32" ht="14.25">
      <c r="A592" s="21" t="s">
        <v>4</v>
      </c>
      <c r="B592" s="19">
        <v>8120</v>
      </c>
      <c r="C592" s="19"/>
      <c r="D592" s="1" t="s">
        <v>513</v>
      </c>
      <c r="E592" s="9">
        <f aca="true" t="shared" si="102" ref="E592:AA592">SUM(E589:E591)</f>
        <v>12674</v>
      </c>
      <c r="F592" s="9">
        <f t="shared" si="102"/>
        <v>10312.86</v>
      </c>
      <c r="G592" s="9">
        <f t="shared" si="102"/>
        <v>12966.99</v>
      </c>
      <c r="H592" s="9">
        <f t="shared" si="102"/>
        <v>20646.18</v>
      </c>
      <c r="I592" s="9">
        <f t="shared" si="102"/>
        <v>34042.16</v>
      </c>
      <c r="J592" s="9">
        <f t="shared" si="102"/>
        <v>24436.65</v>
      </c>
      <c r="K592" s="9">
        <f t="shared" si="102"/>
        <v>22574.84</v>
      </c>
      <c r="L592" s="9">
        <f t="shared" si="102"/>
        <v>52752.57</v>
      </c>
      <c r="M592" s="9">
        <f t="shared" si="102"/>
        <v>33101.28</v>
      </c>
      <c r="N592" s="9">
        <f t="shared" si="102"/>
        <v>39705.21</v>
      </c>
      <c r="O592" s="9">
        <f t="shared" si="102"/>
        <v>53200.149999999994</v>
      </c>
      <c r="P592" s="9">
        <f>SUM(P589:P591)</f>
        <v>52087.44</v>
      </c>
      <c r="Q592" s="9">
        <f>SUM(Q589:Q591)</f>
        <v>63074.87</v>
      </c>
      <c r="R592" s="9">
        <f>SUM(R589:R591)</f>
        <v>72780.81000000001</v>
      </c>
      <c r="S592" s="9">
        <v>45305.26</v>
      </c>
      <c r="T592" s="9">
        <f t="shared" si="102"/>
        <v>53334.200000000004</v>
      </c>
      <c r="U592" s="9">
        <f>SUM(U589:U591)</f>
        <v>81795.08</v>
      </c>
      <c r="V592" s="9">
        <f t="shared" si="102"/>
        <v>32802.96</v>
      </c>
      <c r="W592" s="9">
        <f t="shared" si="102"/>
        <v>17298.3</v>
      </c>
      <c r="X592" s="9">
        <f t="shared" si="102"/>
        <v>38891.939999999995</v>
      </c>
      <c r="Y592" s="9">
        <f t="shared" si="102"/>
        <v>42600</v>
      </c>
      <c r="Z592" s="9">
        <f t="shared" si="102"/>
        <v>42600</v>
      </c>
      <c r="AA592" s="9">
        <f t="shared" si="102"/>
        <v>66642.19</v>
      </c>
      <c r="AB592" s="169">
        <f>SUM(AA592/Z592)</f>
        <v>1.5643706572769953</v>
      </c>
      <c r="AC592" s="139">
        <f>SUM(AC589:AC591)</f>
        <v>50600</v>
      </c>
      <c r="AD592" s="9">
        <f>SUM(AD589:AD591)</f>
        <v>0</v>
      </c>
      <c r="AE592" s="26">
        <f>SUM(AC592+AD592)</f>
        <v>50600</v>
      </c>
      <c r="AF592" s="218"/>
    </row>
    <row r="593" spans="1:32" ht="14.25">
      <c r="A593" s="21"/>
      <c r="B593" s="19"/>
      <c r="C593" s="19"/>
      <c r="E593" s="7"/>
      <c r="F593" s="9"/>
      <c r="G593" s="9"/>
      <c r="H593" s="9"/>
      <c r="I593" s="9"/>
      <c r="AB593" s="169"/>
      <c r="AC593" s="137"/>
      <c r="AF593" s="218"/>
    </row>
    <row r="594" spans="1:32" ht="14.25">
      <c r="A594" s="21" t="s">
        <v>4</v>
      </c>
      <c r="B594" s="19">
        <v>8160</v>
      </c>
      <c r="C594" s="22"/>
      <c r="D594" s="18" t="s">
        <v>285</v>
      </c>
      <c r="E594" s="23"/>
      <c r="F594" s="9"/>
      <c r="G594" s="9"/>
      <c r="H594" s="9"/>
      <c r="I594" s="9"/>
      <c r="AB594" s="169"/>
      <c r="AC594" s="137"/>
      <c r="AF594" s="218"/>
    </row>
    <row r="595" spans="1:32" ht="14.25">
      <c r="A595" s="21"/>
      <c r="B595" s="19"/>
      <c r="C595" s="19">
        <v>4760</v>
      </c>
      <c r="D595" s="1" t="s">
        <v>286</v>
      </c>
      <c r="E595" s="7">
        <v>121275</v>
      </c>
      <c r="F595" s="9">
        <v>114742.3</v>
      </c>
      <c r="G595" s="9">
        <v>83803.71</v>
      </c>
      <c r="H595" s="9">
        <v>174801.24</v>
      </c>
      <c r="I595" s="9">
        <v>147986.68</v>
      </c>
      <c r="J595" s="26">
        <v>150000</v>
      </c>
      <c r="K595" s="26">
        <v>178444.67</v>
      </c>
      <c r="L595" s="26">
        <v>142008.31</v>
      </c>
      <c r="M595" s="26">
        <v>139730.76</v>
      </c>
      <c r="N595" s="26">
        <v>117865.51</v>
      </c>
      <c r="O595" s="26">
        <v>84851.06</v>
      </c>
      <c r="P595" s="26">
        <v>127732.65</v>
      </c>
      <c r="Q595" s="26">
        <v>136611.21</v>
      </c>
      <c r="R595" s="26">
        <v>142640.53</v>
      </c>
      <c r="S595" s="26">
        <v>147241.38</v>
      </c>
      <c r="T595" s="26">
        <v>171295.16</v>
      </c>
      <c r="U595" s="137">
        <v>178735.91</v>
      </c>
      <c r="V595" s="137">
        <v>160103.81</v>
      </c>
      <c r="W595" s="137">
        <v>200109.47</v>
      </c>
      <c r="X595" s="137">
        <v>213147.08</v>
      </c>
      <c r="Y595" s="137">
        <v>172500</v>
      </c>
      <c r="Z595" s="137">
        <f>Y595</f>
        <v>172500</v>
      </c>
      <c r="AA595" s="137">
        <v>150286.14</v>
      </c>
      <c r="AB595" s="169">
        <f>SUM(AA595/Z595)</f>
        <v>0.8712240000000001</v>
      </c>
      <c r="AC595" s="137">
        <v>160000</v>
      </c>
      <c r="AD595" s="26">
        <v>-55000</v>
      </c>
      <c r="AE595" s="26">
        <f>SUM(AC595:AD595)</f>
        <v>105000</v>
      </c>
      <c r="AF595" s="218"/>
    </row>
    <row r="596" spans="1:32" ht="15" thickBot="1">
      <c r="A596" s="31"/>
      <c r="B596" s="32"/>
      <c r="C596" s="32">
        <v>4770</v>
      </c>
      <c r="D596" s="38" t="s">
        <v>34</v>
      </c>
      <c r="E596" s="34">
        <v>214739</v>
      </c>
      <c r="F596" s="35">
        <v>227117.08</v>
      </c>
      <c r="G596" s="35">
        <v>223040.98</v>
      </c>
      <c r="H596" s="35">
        <v>198297.81</v>
      </c>
      <c r="I596" s="35">
        <v>206071.62</v>
      </c>
      <c r="J596" s="36">
        <v>240006.53</v>
      </c>
      <c r="K596" s="36">
        <v>243025.06</v>
      </c>
      <c r="L596" s="36">
        <v>200125.69</v>
      </c>
      <c r="M596" s="36">
        <v>220230.79</v>
      </c>
      <c r="N596" s="36">
        <v>233739.81</v>
      </c>
      <c r="O596" s="36">
        <v>201934</v>
      </c>
      <c r="P596" s="36">
        <v>218912.16</v>
      </c>
      <c r="Q596" s="36">
        <v>233038.72</v>
      </c>
      <c r="R596" s="36">
        <v>243155.91</v>
      </c>
      <c r="S596" s="36">
        <v>229487.97</v>
      </c>
      <c r="T596" s="36">
        <v>246878.28</v>
      </c>
      <c r="U596" s="138">
        <v>256244.78</v>
      </c>
      <c r="V596" s="138">
        <v>311279.65</v>
      </c>
      <c r="W596" s="138">
        <v>333044.96</v>
      </c>
      <c r="X596" s="138">
        <v>266675.33</v>
      </c>
      <c r="Y596" s="138">
        <v>315000</v>
      </c>
      <c r="Z596" s="138">
        <f>Y596</f>
        <v>315000</v>
      </c>
      <c r="AA596" s="138">
        <v>229188.37</v>
      </c>
      <c r="AB596" s="170">
        <f>SUM(AA596/Z596)</f>
        <v>0.7275821269841269</v>
      </c>
      <c r="AC596" s="138">
        <v>315000</v>
      </c>
      <c r="AD596" s="36"/>
      <c r="AE596" s="36">
        <f>SUM(AC596:AD596)</f>
        <v>315000</v>
      </c>
      <c r="AF596" s="218"/>
    </row>
    <row r="597" spans="1:32" ht="14.25">
      <c r="A597" s="21" t="s">
        <v>4</v>
      </c>
      <c r="B597" s="19">
        <v>8160</v>
      </c>
      <c r="C597" s="19"/>
      <c r="D597" s="1" t="s">
        <v>513</v>
      </c>
      <c r="E597" s="9">
        <f aca="true" t="shared" si="103" ref="E597:Z597">SUM(E595:E596)</f>
        <v>336014</v>
      </c>
      <c r="F597" s="9">
        <f t="shared" si="103"/>
        <v>341859.38</v>
      </c>
      <c r="G597" s="9">
        <f t="shared" si="103"/>
        <v>306844.69</v>
      </c>
      <c r="H597" s="9">
        <f t="shared" si="103"/>
        <v>373099.05</v>
      </c>
      <c r="I597" s="9">
        <f t="shared" si="103"/>
        <v>354058.3</v>
      </c>
      <c r="J597" s="9">
        <f t="shared" si="103"/>
        <v>390006.53</v>
      </c>
      <c r="K597" s="9">
        <f t="shared" si="103"/>
        <v>421469.73</v>
      </c>
      <c r="L597" s="9">
        <f t="shared" si="103"/>
        <v>342134</v>
      </c>
      <c r="M597" s="9">
        <f t="shared" si="103"/>
        <v>359961.55000000005</v>
      </c>
      <c r="N597" s="9">
        <f t="shared" si="103"/>
        <v>351605.32</v>
      </c>
      <c r="O597" s="9">
        <f t="shared" si="103"/>
        <v>286785.06</v>
      </c>
      <c r="P597" s="9">
        <f>SUM(P595:P596)</f>
        <v>346644.81</v>
      </c>
      <c r="Q597" s="9">
        <f>SUM(Q595:Q596)</f>
        <v>369649.93</v>
      </c>
      <c r="R597" s="9">
        <f>SUM(R595:R596)</f>
        <v>385796.44</v>
      </c>
      <c r="S597" s="9">
        <v>376729.35</v>
      </c>
      <c r="T597" s="9">
        <f t="shared" si="103"/>
        <v>418173.44</v>
      </c>
      <c r="U597" s="9">
        <f>SUM(U595:U596)</f>
        <v>434980.69</v>
      </c>
      <c r="V597" s="9">
        <f t="shared" si="103"/>
        <v>471383.46</v>
      </c>
      <c r="W597" s="9">
        <f t="shared" si="103"/>
        <v>533154.43</v>
      </c>
      <c r="X597" s="9">
        <f t="shared" si="103"/>
        <v>479822.41000000003</v>
      </c>
      <c r="Y597" s="9">
        <f t="shared" si="103"/>
        <v>487500</v>
      </c>
      <c r="Z597" s="9">
        <f t="shared" si="103"/>
        <v>487500</v>
      </c>
      <c r="AA597" s="9">
        <f>SUM(AA595:AA596)</f>
        <v>379474.51</v>
      </c>
      <c r="AB597" s="169">
        <f>SUM(AA597/Z597)</f>
        <v>0.7784092512820513</v>
      </c>
      <c r="AC597" s="139">
        <f>SUM(AC595:AC596)</f>
        <v>475000</v>
      </c>
      <c r="AD597" s="9">
        <f>SUM(AD595:AD596)</f>
        <v>-55000</v>
      </c>
      <c r="AE597" s="26">
        <f>SUM(AC597+AD597)</f>
        <v>420000</v>
      </c>
      <c r="AF597" s="218"/>
    </row>
    <row r="598" spans="1:32" ht="14.25">
      <c r="A598" s="21"/>
      <c r="B598" s="19"/>
      <c r="C598" s="19"/>
      <c r="D598" s="1" t="s">
        <v>104</v>
      </c>
      <c r="E598" s="7"/>
      <c r="F598" s="9"/>
      <c r="G598" s="9"/>
      <c r="H598" s="9"/>
      <c r="I598" s="9"/>
      <c r="AB598" s="169"/>
      <c r="AC598" s="137"/>
      <c r="AF598" s="218"/>
    </row>
    <row r="599" spans="1:33" s="195" customFormat="1" ht="14.25">
      <c r="A599" s="193"/>
      <c r="B599" s="194"/>
      <c r="C599" s="194"/>
      <c r="E599" s="196"/>
      <c r="F599" s="197"/>
      <c r="G599" s="197"/>
      <c r="H599" s="197"/>
      <c r="I599" s="197"/>
      <c r="J599" s="198"/>
      <c r="K599" s="198"/>
      <c r="L599" s="198"/>
      <c r="M599" s="198"/>
      <c r="N599" s="198"/>
      <c r="O599" s="198"/>
      <c r="P599" s="198"/>
      <c r="Q599" s="198"/>
      <c r="R599" s="198"/>
      <c r="S599" s="198"/>
      <c r="T599" s="198"/>
      <c r="U599" s="199"/>
      <c r="V599" s="199"/>
      <c r="W599" s="137"/>
      <c r="X599" s="137"/>
      <c r="Y599" s="137"/>
      <c r="Z599" s="137"/>
      <c r="AA599" s="137"/>
      <c r="AB599" s="200"/>
      <c r="AC599" s="199"/>
      <c r="AD599" s="198"/>
      <c r="AE599" s="198"/>
      <c r="AF599" s="218"/>
      <c r="AG599" s="201"/>
    </row>
    <row r="600" spans="1:33" s="195" customFormat="1" ht="14.25">
      <c r="A600" s="193"/>
      <c r="B600" s="194"/>
      <c r="C600" s="194"/>
      <c r="E600" s="196"/>
      <c r="F600" s="197"/>
      <c r="G600" s="197"/>
      <c r="H600" s="197"/>
      <c r="I600" s="197"/>
      <c r="J600" s="198"/>
      <c r="K600" s="198"/>
      <c r="L600" s="198"/>
      <c r="M600" s="198"/>
      <c r="N600" s="198"/>
      <c r="O600" s="198"/>
      <c r="P600" s="198"/>
      <c r="Q600" s="198"/>
      <c r="R600" s="198"/>
      <c r="S600" s="198"/>
      <c r="T600" s="198"/>
      <c r="U600" s="199"/>
      <c r="V600" s="199"/>
      <c r="W600" s="137"/>
      <c r="X600" s="137"/>
      <c r="Y600" s="137"/>
      <c r="Z600" s="137"/>
      <c r="AA600" s="137"/>
      <c r="AB600" s="200"/>
      <c r="AC600" s="199"/>
      <c r="AD600" s="198"/>
      <c r="AE600" s="198"/>
      <c r="AF600" s="218"/>
      <c r="AG600" s="201"/>
    </row>
    <row r="601" spans="1:32" ht="14.25">
      <c r="A601" s="21"/>
      <c r="B601" s="19"/>
      <c r="C601" s="19"/>
      <c r="E601" s="7"/>
      <c r="F601" s="9"/>
      <c r="G601" s="9"/>
      <c r="H601" s="9"/>
      <c r="I601" s="9"/>
      <c r="AB601" s="169"/>
      <c r="AC601" s="137"/>
      <c r="AF601" s="218"/>
    </row>
    <row r="602" spans="1:32" ht="14.25">
      <c r="A602" s="21" t="s">
        <v>4</v>
      </c>
      <c r="B602" s="19">
        <v>8170</v>
      </c>
      <c r="C602" s="19" t="s">
        <v>232</v>
      </c>
      <c r="D602" s="1" t="s">
        <v>519</v>
      </c>
      <c r="E602" s="7">
        <v>1000</v>
      </c>
      <c r="F602" s="9">
        <v>1000</v>
      </c>
      <c r="G602" s="9">
        <v>0</v>
      </c>
      <c r="H602" s="7">
        <v>0</v>
      </c>
      <c r="I602" s="7"/>
      <c r="J602" s="26">
        <v>0</v>
      </c>
      <c r="K602" s="26">
        <v>0</v>
      </c>
      <c r="L602" s="26">
        <v>0</v>
      </c>
      <c r="M602" s="26">
        <v>0</v>
      </c>
      <c r="N602" s="26">
        <v>0</v>
      </c>
      <c r="AB602" s="169">
        <v>0</v>
      </c>
      <c r="AC602" s="137"/>
      <c r="AE602" s="26">
        <f>SUM(AC602+AD602)</f>
        <v>0</v>
      </c>
      <c r="AF602" s="218"/>
    </row>
    <row r="603" spans="1:32" ht="14.25">
      <c r="A603" s="21"/>
      <c r="B603" s="19"/>
      <c r="C603" s="19"/>
      <c r="E603" s="7"/>
      <c r="F603" s="9"/>
      <c r="G603" s="9"/>
      <c r="H603" s="7"/>
      <c r="I603" s="7"/>
      <c r="AB603" s="169"/>
      <c r="AC603" s="137"/>
      <c r="AF603" s="218"/>
    </row>
    <row r="604" spans="1:32" ht="14.25">
      <c r="A604" s="21" t="s">
        <v>4</v>
      </c>
      <c r="B604" s="19" t="s">
        <v>910</v>
      </c>
      <c r="C604" s="19"/>
      <c r="D604" s="18" t="s">
        <v>1072</v>
      </c>
      <c r="E604" s="7"/>
      <c r="F604" s="9"/>
      <c r="G604" s="9"/>
      <c r="H604" s="7"/>
      <c r="I604" s="7"/>
      <c r="AB604" s="169"/>
      <c r="AC604" s="137"/>
      <c r="AF604" s="218"/>
    </row>
    <row r="605" spans="1:32" ht="14.25">
      <c r="A605" s="21"/>
      <c r="B605" s="70" t="s">
        <v>910</v>
      </c>
      <c r="C605" s="70" t="s">
        <v>287</v>
      </c>
      <c r="D605" s="1" t="s">
        <v>1073</v>
      </c>
      <c r="E605" s="7"/>
      <c r="F605" s="9"/>
      <c r="G605" s="9"/>
      <c r="H605" s="7"/>
      <c r="I605" s="7"/>
      <c r="N605" s="26">
        <v>7760</v>
      </c>
      <c r="O605" s="26">
        <v>0</v>
      </c>
      <c r="P605" s="26">
        <v>0</v>
      </c>
      <c r="T605" s="26">
        <v>0</v>
      </c>
      <c r="U605" s="137">
        <v>0</v>
      </c>
      <c r="V605" s="137">
        <v>0</v>
      </c>
      <c r="W605" s="137">
        <v>0</v>
      </c>
      <c r="X605" s="137">
        <v>0</v>
      </c>
      <c r="Y605" s="137">
        <v>0</v>
      </c>
      <c r="Z605" s="137">
        <f aca="true" t="shared" si="104" ref="Z605:Z622">Y605</f>
        <v>0</v>
      </c>
      <c r="AA605" s="137">
        <v>0</v>
      </c>
      <c r="AB605" s="169">
        <v>0</v>
      </c>
      <c r="AC605" s="137">
        <v>0</v>
      </c>
      <c r="AE605" s="26">
        <f aca="true" t="shared" si="105" ref="AE605:AE623">SUM(AC605+AD605)</f>
        <v>0</v>
      </c>
      <c r="AF605" s="218"/>
    </row>
    <row r="606" spans="1:32" ht="14.25">
      <c r="A606" s="21"/>
      <c r="B606" s="19" t="s">
        <v>910</v>
      </c>
      <c r="C606" s="19" t="s">
        <v>623</v>
      </c>
      <c r="D606" s="1" t="s">
        <v>211</v>
      </c>
      <c r="E606" s="7"/>
      <c r="F606" s="9"/>
      <c r="G606" s="9"/>
      <c r="H606" s="7"/>
      <c r="I606" s="7"/>
      <c r="N606" s="26">
        <v>25486.68</v>
      </c>
      <c r="O606" s="26">
        <v>33244.35</v>
      </c>
      <c r="P606" s="26">
        <v>0</v>
      </c>
      <c r="T606" s="26">
        <v>0</v>
      </c>
      <c r="U606" s="137">
        <v>0</v>
      </c>
      <c r="V606" s="137">
        <v>0</v>
      </c>
      <c r="W606" s="137">
        <v>0</v>
      </c>
      <c r="X606" s="137">
        <v>0</v>
      </c>
      <c r="Y606" s="137">
        <v>0</v>
      </c>
      <c r="Z606" s="137">
        <f t="shared" si="104"/>
        <v>0</v>
      </c>
      <c r="AA606" s="137">
        <v>0</v>
      </c>
      <c r="AB606" s="169">
        <v>0</v>
      </c>
      <c r="AC606" s="137">
        <v>0</v>
      </c>
      <c r="AE606" s="26">
        <f t="shared" si="105"/>
        <v>0</v>
      </c>
      <c r="AF606" s="218"/>
    </row>
    <row r="607" spans="1:32" ht="14.25">
      <c r="A607" s="21"/>
      <c r="B607" s="19" t="s">
        <v>910</v>
      </c>
      <c r="C607" s="19" t="s">
        <v>1154</v>
      </c>
      <c r="D607" s="1" t="s">
        <v>1155</v>
      </c>
      <c r="E607" s="7"/>
      <c r="F607" s="9"/>
      <c r="G607" s="9"/>
      <c r="H607" s="7"/>
      <c r="I607" s="7"/>
      <c r="P607" s="26">
        <v>27197.78</v>
      </c>
      <c r="T607" s="26">
        <v>0</v>
      </c>
      <c r="U607" s="137">
        <v>0</v>
      </c>
      <c r="V607" s="137">
        <v>0</v>
      </c>
      <c r="W607" s="137">
        <v>0</v>
      </c>
      <c r="X607" s="137">
        <v>0</v>
      </c>
      <c r="Y607" s="137">
        <v>0</v>
      </c>
      <c r="Z607" s="137">
        <f t="shared" si="104"/>
        <v>0</v>
      </c>
      <c r="AA607" s="137">
        <v>0</v>
      </c>
      <c r="AB607" s="169">
        <v>0</v>
      </c>
      <c r="AC607" s="137">
        <v>0</v>
      </c>
      <c r="AE607" s="26">
        <f t="shared" si="105"/>
        <v>0</v>
      </c>
      <c r="AF607" s="218"/>
    </row>
    <row r="608" spans="1:32" ht="14.25">
      <c r="A608" s="21"/>
      <c r="B608" s="19" t="s">
        <v>910</v>
      </c>
      <c r="C608" s="19" t="s">
        <v>287</v>
      </c>
      <c r="D608" s="1" t="s">
        <v>1076</v>
      </c>
      <c r="E608" s="7"/>
      <c r="F608" s="9"/>
      <c r="G608" s="9"/>
      <c r="H608" s="7"/>
      <c r="I608" s="7"/>
      <c r="N608" s="26">
        <v>26057.71</v>
      </c>
      <c r="O608" s="26">
        <v>0</v>
      </c>
      <c r="P608" s="26">
        <v>0</v>
      </c>
      <c r="T608" s="26">
        <v>0</v>
      </c>
      <c r="U608" s="137">
        <v>0</v>
      </c>
      <c r="V608" s="137">
        <v>0</v>
      </c>
      <c r="W608" s="137">
        <v>0</v>
      </c>
      <c r="X608" s="137">
        <v>0</v>
      </c>
      <c r="Y608" s="137">
        <v>0</v>
      </c>
      <c r="Z608" s="137">
        <f t="shared" si="104"/>
        <v>0</v>
      </c>
      <c r="AA608" s="137">
        <v>0</v>
      </c>
      <c r="AB608" s="169">
        <v>0</v>
      </c>
      <c r="AC608" s="137">
        <v>0</v>
      </c>
      <c r="AE608" s="26">
        <f t="shared" si="105"/>
        <v>0</v>
      </c>
      <c r="AF608" s="218"/>
    </row>
    <row r="609" spans="1:32" ht="14.25">
      <c r="A609" s="21"/>
      <c r="B609" s="19" t="s">
        <v>910</v>
      </c>
      <c r="C609" s="19" t="s">
        <v>1067</v>
      </c>
      <c r="D609" s="1" t="s">
        <v>202</v>
      </c>
      <c r="E609" s="7"/>
      <c r="F609" s="9"/>
      <c r="G609" s="9"/>
      <c r="H609" s="7"/>
      <c r="I609" s="7"/>
      <c r="N609" s="26">
        <v>10116.12</v>
      </c>
      <c r="O609" s="26">
        <v>1924.76</v>
      </c>
      <c r="P609" s="26">
        <v>0</v>
      </c>
      <c r="T609" s="26">
        <v>0</v>
      </c>
      <c r="U609" s="137">
        <v>0</v>
      </c>
      <c r="V609" s="137">
        <v>0</v>
      </c>
      <c r="W609" s="137">
        <v>0</v>
      </c>
      <c r="X609" s="137">
        <v>0</v>
      </c>
      <c r="Y609" s="137">
        <v>0</v>
      </c>
      <c r="Z609" s="137">
        <f t="shared" si="104"/>
        <v>0</v>
      </c>
      <c r="AA609" s="137">
        <v>0</v>
      </c>
      <c r="AB609" s="169">
        <v>0</v>
      </c>
      <c r="AC609" s="137">
        <v>0</v>
      </c>
      <c r="AE609" s="26">
        <f t="shared" si="105"/>
        <v>0</v>
      </c>
      <c r="AF609" s="218"/>
    </row>
    <row r="610" spans="1:32" ht="14.25">
      <c r="A610" s="21"/>
      <c r="B610" s="19" t="s">
        <v>910</v>
      </c>
      <c r="C610" s="19" t="s">
        <v>641</v>
      </c>
      <c r="D610" s="1" t="s">
        <v>1074</v>
      </c>
      <c r="E610" s="7"/>
      <c r="F610" s="9"/>
      <c r="G610" s="9"/>
      <c r="H610" s="7"/>
      <c r="I610" s="7"/>
      <c r="N610" s="26">
        <v>74207.92</v>
      </c>
      <c r="O610" s="26">
        <v>0</v>
      </c>
      <c r="P610" s="26">
        <v>0</v>
      </c>
      <c r="T610" s="26">
        <v>0</v>
      </c>
      <c r="U610" s="137">
        <v>0</v>
      </c>
      <c r="V610" s="137">
        <v>0</v>
      </c>
      <c r="W610" s="137">
        <v>0</v>
      </c>
      <c r="X610" s="137">
        <v>0</v>
      </c>
      <c r="Y610" s="137">
        <v>0</v>
      </c>
      <c r="Z610" s="137">
        <f t="shared" si="104"/>
        <v>0</v>
      </c>
      <c r="AA610" s="137">
        <v>0</v>
      </c>
      <c r="AB610" s="169">
        <v>0</v>
      </c>
      <c r="AC610" s="137">
        <v>0</v>
      </c>
      <c r="AE610" s="26">
        <f t="shared" si="105"/>
        <v>0</v>
      </c>
      <c r="AF610" s="218"/>
    </row>
    <row r="611" spans="1:32" ht="14.25">
      <c r="A611" s="21"/>
      <c r="B611" s="19" t="s">
        <v>910</v>
      </c>
      <c r="C611" s="19" t="s">
        <v>1298</v>
      </c>
      <c r="D611" s="1" t="s">
        <v>1299</v>
      </c>
      <c r="E611" s="7"/>
      <c r="F611" s="9"/>
      <c r="G611" s="9"/>
      <c r="H611" s="7"/>
      <c r="I611" s="7"/>
      <c r="T611" s="26">
        <v>0</v>
      </c>
      <c r="U611" s="137">
        <v>0</v>
      </c>
      <c r="V611" s="137">
        <v>2889.45</v>
      </c>
      <c r="W611" s="137">
        <v>10409.39</v>
      </c>
      <c r="X611" s="137">
        <v>915.85</v>
      </c>
      <c r="Y611" s="137">
        <v>0</v>
      </c>
      <c r="Z611" s="137">
        <f t="shared" si="104"/>
        <v>0</v>
      </c>
      <c r="AA611" s="137">
        <v>649.9</v>
      </c>
      <c r="AB611" s="169">
        <v>1</v>
      </c>
      <c r="AC611" s="137">
        <v>0</v>
      </c>
      <c r="AE611" s="26">
        <f t="shared" si="105"/>
        <v>0</v>
      </c>
      <c r="AF611" s="218"/>
    </row>
    <row r="612" spans="1:32" ht="14.25">
      <c r="A612" s="21"/>
      <c r="B612" s="19" t="s">
        <v>910</v>
      </c>
      <c r="C612" s="19" t="s">
        <v>1309</v>
      </c>
      <c r="D612" s="1" t="s">
        <v>1310</v>
      </c>
      <c r="E612" s="7"/>
      <c r="F612" s="9"/>
      <c r="G612" s="9"/>
      <c r="H612" s="7"/>
      <c r="I612" s="7"/>
      <c r="T612" s="26">
        <v>0</v>
      </c>
      <c r="U612" s="137">
        <v>0</v>
      </c>
      <c r="V612" s="137">
        <v>0</v>
      </c>
      <c r="W612" s="137">
        <v>57785</v>
      </c>
      <c r="X612" s="137">
        <v>0</v>
      </c>
      <c r="Y612" s="137">
        <v>0</v>
      </c>
      <c r="Z612" s="137">
        <f t="shared" si="104"/>
        <v>0</v>
      </c>
      <c r="AA612" s="137">
        <v>0</v>
      </c>
      <c r="AB612" s="169">
        <v>1</v>
      </c>
      <c r="AC612" s="137">
        <v>0</v>
      </c>
      <c r="AE612" s="26">
        <f t="shared" si="105"/>
        <v>0</v>
      </c>
      <c r="AF612" s="218"/>
    </row>
    <row r="613" spans="1:32" ht="14.25">
      <c r="A613" s="21"/>
      <c r="B613" s="19" t="s">
        <v>910</v>
      </c>
      <c r="C613" s="19" t="s">
        <v>1077</v>
      </c>
      <c r="D613" s="1" t="s">
        <v>1078</v>
      </c>
      <c r="E613" s="7"/>
      <c r="F613" s="9"/>
      <c r="G613" s="9"/>
      <c r="H613" s="7"/>
      <c r="I613" s="7"/>
      <c r="N613" s="26">
        <v>1663.04</v>
      </c>
      <c r="O613" s="26">
        <v>0</v>
      </c>
      <c r="P613" s="26">
        <v>0</v>
      </c>
      <c r="T613" s="26">
        <v>0</v>
      </c>
      <c r="U613" s="137">
        <v>0</v>
      </c>
      <c r="V613" s="137">
        <v>0</v>
      </c>
      <c r="W613" s="137">
        <v>0</v>
      </c>
      <c r="X613" s="137">
        <v>0</v>
      </c>
      <c r="Y613" s="137">
        <v>0</v>
      </c>
      <c r="Z613" s="137">
        <f t="shared" si="104"/>
        <v>0</v>
      </c>
      <c r="AA613" s="137">
        <v>0</v>
      </c>
      <c r="AB613" s="169">
        <v>0</v>
      </c>
      <c r="AC613" s="137">
        <v>0</v>
      </c>
      <c r="AE613" s="26">
        <f t="shared" si="105"/>
        <v>0</v>
      </c>
      <c r="AF613" s="218"/>
    </row>
    <row r="614" spans="1:32" ht="14.25">
      <c r="A614" s="21"/>
      <c r="B614" s="19" t="s">
        <v>910</v>
      </c>
      <c r="C614" s="19" t="s">
        <v>1068</v>
      </c>
      <c r="D614" s="1" t="s">
        <v>1075</v>
      </c>
      <c r="E614" s="7"/>
      <c r="F614" s="9"/>
      <c r="G614" s="9"/>
      <c r="H614" s="7"/>
      <c r="I614" s="7"/>
      <c r="N614" s="26">
        <v>129034.8</v>
      </c>
      <c r="O614" s="26">
        <v>141138.3</v>
      </c>
      <c r="P614" s="26">
        <v>0</v>
      </c>
      <c r="T614" s="26">
        <v>0</v>
      </c>
      <c r="U614" s="137">
        <v>0</v>
      </c>
      <c r="V614" s="137">
        <v>0</v>
      </c>
      <c r="W614" s="137">
        <v>0</v>
      </c>
      <c r="X614" s="137">
        <v>0</v>
      </c>
      <c r="Y614" s="137">
        <v>0</v>
      </c>
      <c r="Z614" s="137">
        <f t="shared" si="104"/>
        <v>0</v>
      </c>
      <c r="AA614" s="137">
        <v>0</v>
      </c>
      <c r="AB614" s="169">
        <v>0</v>
      </c>
      <c r="AC614" s="137">
        <v>0</v>
      </c>
      <c r="AE614" s="26">
        <f t="shared" si="105"/>
        <v>0</v>
      </c>
      <c r="AF614" s="218"/>
    </row>
    <row r="615" spans="1:32" ht="14.25">
      <c r="A615" s="21"/>
      <c r="B615" s="19" t="s">
        <v>910</v>
      </c>
      <c r="C615" s="19" t="s">
        <v>1069</v>
      </c>
      <c r="D615" s="1" t="s">
        <v>240</v>
      </c>
      <c r="E615" s="7"/>
      <c r="F615" s="9"/>
      <c r="G615" s="9"/>
      <c r="H615" s="7"/>
      <c r="I615" s="7"/>
      <c r="N615" s="26">
        <v>2748</v>
      </c>
      <c r="O615" s="26">
        <v>2000</v>
      </c>
      <c r="P615" s="26">
        <v>3045</v>
      </c>
      <c r="R615" s="26">
        <v>7641.69</v>
      </c>
      <c r="T615" s="26">
        <v>0</v>
      </c>
      <c r="U615" s="137">
        <v>0</v>
      </c>
      <c r="V615" s="137">
        <v>0</v>
      </c>
      <c r="W615" s="137">
        <v>0</v>
      </c>
      <c r="X615" s="137">
        <v>0</v>
      </c>
      <c r="Y615" s="137">
        <v>0</v>
      </c>
      <c r="Z615" s="137">
        <f t="shared" si="104"/>
        <v>0</v>
      </c>
      <c r="AA615" s="137">
        <v>0</v>
      </c>
      <c r="AB615" s="169">
        <v>0</v>
      </c>
      <c r="AC615" s="137">
        <v>0</v>
      </c>
      <c r="AE615" s="26">
        <f t="shared" si="105"/>
        <v>0</v>
      </c>
      <c r="AF615" s="218"/>
    </row>
    <row r="616" spans="1:32" ht="14.25">
      <c r="A616" s="21"/>
      <c r="B616" s="19" t="s">
        <v>910</v>
      </c>
      <c r="C616" s="19" t="s">
        <v>1079</v>
      </c>
      <c r="D616" s="1" t="s">
        <v>240</v>
      </c>
      <c r="E616" s="7"/>
      <c r="F616" s="9"/>
      <c r="G616" s="9"/>
      <c r="H616" s="7"/>
      <c r="I616" s="7"/>
      <c r="N616" s="26">
        <v>17772.49</v>
      </c>
      <c r="O616" s="26">
        <v>63342.65</v>
      </c>
      <c r="P616" s="26">
        <v>6781.77</v>
      </c>
      <c r="R616" s="26">
        <v>2603.99</v>
      </c>
      <c r="T616" s="26">
        <v>0</v>
      </c>
      <c r="U616" s="137">
        <v>0</v>
      </c>
      <c r="V616" s="137">
        <v>0</v>
      </c>
      <c r="W616" s="137">
        <v>0</v>
      </c>
      <c r="X616" s="137">
        <v>0</v>
      </c>
      <c r="Y616" s="137">
        <v>0</v>
      </c>
      <c r="Z616" s="137">
        <f t="shared" si="104"/>
        <v>0</v>
      </c>
      <c r="AA616" s="137">
        <v>0</v>
      </c>
      <c r="AB616" s="169">
        <v>0</v>
      </c>
      <c r="AC616" s="137">
        <v>0</v>
      </c>
      <c r="AE616" s="26">
        <f t="shared" si="105"/>
        <v>0</v>
      </c>
      <c r="AF616" s="218"/>
    </row>
    <row r="617" spans="1:32" ht="14.25">
      <c r="A617" s="21"/>
      <c r="B617" s="19" t="s">
        <v>910</v>
      </c>
      <c r="C617" s="19" t="s">
        <v>1156</v>
      </c>
      <c r="D617" s="1" t="s">
        <v>1157</v>
      </c>
      <c r="E617" s="7"/>
      <c r="F617" s="9"/>
      <c r="G617" s="9"/>
      <c r="H617" s="7"/>
      <c r="I617" s="7"/>
      <c r="T617" s="26">
        <v>0</v>
      </c>
      <c r="U617" s="137">
        <v>0</v>
      </c>
      <c r="V617" s="137">
        <v>0</v>
      </c>
      <c r="W617" s="137">
        <v>0</v>
      </c>
      <c r="X617" s="137">
        <v>0</v>
      </c>
      <c r="Y617" s="137">
        <v>0</v>
      </c>
      <c r="Z617" s="137">
        <f t="shared" si="104"/>
        <v>0</v>
      </c>
      <c r="AA617" s="137">
        <v>0</v>
      </c>
      <c r="AB617" s="169">
        <v>0</v>
      </c>
      <c r="AC617" s="137">
        <v>0</v>
      </c>
      <c r="AE617" s="26">
        <f t="shared" si="105"/>
        <v>0</v>
      </c>
      <c r="AF617" s="218"/>
    </row>
    <row r="618" spans="1:32" ht="14.25">
      <c r="A618" s="21"/>
      <c r="B618" s="19" t="s">
        <v>910</v>
      </c>
      <c r="C618" s="19" t="s">
        <v>99</v>
      </c>
      <c r="D618" s="1" t="s">
        <v>100</v>
      </c>
      <c r="E618" s="7"/>
      <c r="F618" s="9"/>
      <c r="G618" s="9"/>
      <c r="H618" s="7"/>
      <c r="I618" s="7"/>
      <c r="N618" s="26">
        <v>543.15</v>
      </c>
      <c r="O618" s="26">
        <v>0</v>
      </c>
      <c r="P618" s="26">
        <v>0</v>
      </c>
      <c r="T618" s="26">
        <v>0</v>
      </c>
      <c r="U618" s="137">
        <v>0</v>
      </c>
      <c r="V618" s="137">
        <v>0</v>
      </c>
      <c r="W618" s="137">
        <v>0</v>
      </c>
      <c r="X618" s="137">
        <v>0</v>
      </c>
      <c r="Y618" s="137">
        <v>0</v>
      </c>
      <c r="Z618" s="137">
        <f t="shared" si="104"/>
        <v>0</v>
      </c>
      <c r="AA618" s="137">
        <v>0</v>
      </c>
      <c r="AB618" s="169">
        <v>0</v>
      </c>
      <c r="AC618" s="137">
        <v>0</v>
      </c>
      <c r="AE618" s="26">
        <f t="shared" si="105"/>
        <v>0</v>
      </c>
      <c r="AF618" s="218"/>
    </row>
    <row r="619" spans="1:32" ht="14.25">
      <c r="A619" s="21"/>
      <c r="B619" s="19" t="s">
        <v>910</v>
      </c>
      <c r="C619" s="19" t="s">
        <v>1298</v>
      </c>
      <c r="D619" s="1" t="s">
        <v>1344</v>
      </c>
      <c r="E619" s="7"/>
      <c r="F619" s="9"/>
      <c r="G619" s="9"/>
      <c r="H619" s="7"/>
      <c r="I619" s="7"/>
      <c r="V619" s="137">
        <v>0</v>
      </c>
      <c r="W619" s="137">
        <v>0</v>
      </c>
      <c r="X619" s="137">
        <v>0</v>
      </c>
      <c r="Y619" s="137">
        <v>0</v>
      </c>
      <c r="Z619" s="137">
        <v>0</v>
      </c>
      <c r="AA619" s="137">
        <v>0</v>
      </c>
      <c r="AB619" s="169">
        <v>0</v>
      </c>
      <c r="AC619" s="137">
        <v>0</v>
      </c>
      <c r="AE619" s="26">
        <f t="shared" si="105"/>
        <v>0</v>
      </c>
      <c r="AF619" s="218"/>
    </row>
    <row r="620" spans="1:32" ht="14.25">
      <c r="A620" s="21" t="s">
        <v>4</v>
      </c>
      <c r="B620" s="19" t="s">
        <v>721</v>
      </c>
      <c r="C620" s="19" t="s">
        <v>722</v>
      </c>
      <c r="D620" s="1" t="s">
        <v>723</v>
      </c>
      <c r="E620" s="7"/>
      <c r="F620" s="9"/>
      <c r="G620" s="9"/>
      <c r="H620" s="7"/>
      <c r="I620" s="7">
        <v>102375.54</v>
      </c>
      <c r="J620" s="26">
        <v>0</v>
      </c>
      <c r="K620" s="26">
        <v>0</v>
      </c>
      <c r="L620" s="26">
        <v>0</v>
      </c>
      <c r="M620" s="26">
        <v>0</v>
      </c>
      <c r="N620" s="26">
        <v>0</v>
      </c>
      <c r="O620" s="26">
        <v>0</v>
      </c>
      <c r="P620" s="26">
        <v>0</v>
      </c>
      <c r="T620" s="26">
        <v>0</v>
      </c>
      <c r="U620" s="137">
        <v>0</v>
      </c>
      <c r="V620" s="137">
        <v>0</v>
      </c>
      <c r="W620" s="137">
        <v>0</v>
      </c>
      <c r="X620" s="137">
        <v>0</v>
      </c>
      <c r="Y620" s="137">
        <v>0</v>
      </c>
      <c r="Z620" s="137">
        <f t="shared" si="104"/>
        <v>0</v>
      </c>
      <c r="AA620" s="137">
        <v>0</v>
      </c>
      <c r="AB620" s="169">
        <v>0</v>
      </c>
      <c r="AC620" s="137">
        <v>0</v>
      </c>
      <c r="AE620" s="26">
        <f t="shared" si="105"/>
        <v>0</v>
      </c>
      <c r="AF620" s="218"/>
    </row>
    <row r="621" spans="1:32" ht="14.25">
      <c r="A621" s="21"/>
      <c r="B621" s="19" t="s">
        <v>724</v>
      </c>
      <c r="C621" s="19" t="s">
        <v>725</v>
      </c>
      <c r="D621" s="1" t="s">
        <v>726</v>
      </c>
      <c r="E621" s="7"/>
      <c r="F621" s="9"/>
      <c r="G621" s="9"/>
      <c r="H621" s="7"/>
      <c r="I621" s="7">
        <v>40091.22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T621" s="26">
        <v>0</v>
      </c>
      <c r="U621" s="137">
        <v>0</v>
      </c>
      <c r="V621" s="137">
        <v>0</v>
      </c>
      <c r="W621" s="137">
        <v>0</v>
      </c>
      <c r="X621" s="137">
        <v>0</v>
      </c>
      <c r="Y621" s="137">
        <v>0</v>
      </c>
      <c r="Z621" s="137">
        <f t="shared" si="104"/>
        <v>0</v>
      </c>
      <c r="AA621" s="137">
        <v>0</v>
      </c>
      <c r="AB621" s="169">
        <v>0</v>
      </c>
      <c r="AC621" s="137">
        <v>0</v>
      </c>
      <c r="AE621" s="26">
        <f t="shared" si="105"/>
        <v>0</v>
      </c>
      <c r="AF621" s="218"/>
    </row>
    <row r="622" spans="1:32" ht="15" thickBot="1">
      <c r="A622" s="31"/>
      <c r="B622" s="32" t="s">
        <v>727</v>
      </c>
      <c r="C622" s="32" t="s">
        <v>129</v>
      </c>
      <c r="D622" s="38" t="s">
        <v>728</v>
      </c>
      <c r="E622" s="34"/>
      <c r="F622" s="35"/>
      <c r="G622" s="35"/>
      <c r="H622" s="34"/>
      <c r="I622" s="34">
        <v>172389.09</v>
      </c>
      <c r="J622" s="36">
        <v>0</v>
      </c>
      <c r="K622" s="36">
        <v>0</v>
      </c>
      <c r="L622" s="36">
        <v>0</v>
      </c>
      <c r="M622" s="36">
        <v>0</v>
      </c>
      <c r="N622" s="36">
        <v>0</v>
      </c>
      <c r="O622" s="36">
        <v>0</v>
      </c>
      <c r="P622" s="36">
        <v>0</v>
      </c>
      <c r="Q622" s="36"/>
      <c r="R622" s="36"/>
      <c r="S622" s="36"/>
      <c r="T622" s="36">
        <v>0</v>
      </c>
      <c r="U622" s="138">
        <v>0</v>
      </c>
      <c r="V622" s="138">
        <v>0</v>
      </c>
      <c r="W622" s="138">
        <v>0</v>
      </c>
      <c r="X622" s="138">
        <v>0</v>
      </c>
      <c r="Y622" s="138">
        <v>0</v>
      </c>
      <c r="Z622" s="138">
        <f t="shared" si="104"/>
        <v>0</v>
      </c>
      <c r="AA622" s="138">
        <v>0</v>
      </c>
      <c r="AB622" s="170">
        <v>0</v>
      </c>
      <c r="AC622" s="138">
        <v>0</v>
      </c>
      <c r="AD622" s="36"/>
      <c r="AE622" s="36">
        <f t="shared" si="105"/>
        <v>0</v>
      </c>
      <c r="AF622" s="218"/>
    </row>
    <row r="623" spans="1:32" ht="14.25">
      <c r="A623" s="21" t="s">
        <v>4</v>
      </c>
      <c r="B623" s="19" t="s">
        <v>910</v>
      </c>
      <c r="C623" s="19"/>
      <c r="D623" s="1" t="s">
        <v>513</v>
      </c>
      <c r="E623" s="7"/>
      <c r="F623" s="9">
        <f>SUM(F602:F622)</f>
        <v>1000</v>
      </c>
      <c r="G623" s="9">
        <f>SUM(G602:G622)</f>
        <v>0</v>
      </c>
      <c r="H623" s="7">
        <f>SUM(H602:H622)</f>
        <v>0</v>
      </c>
      <c r="I623" s="7">
        <f>SUM(I620:I622)</f>
        <v>314855.85</v>
      </c>
      <c r="J623" s="7">
        <f>SUM(J620:J622)</f>
        <v>0</v>
      </c>
      <c r="K623" s="7">
        <f>SUM(K620:K622)</f>
        <v>0</v>
      </c>
      <c r="L623" s="7">
        <f>SUM(L620:L622)</f>
        <v>0</v>
      </c>
      <c r="M623" s="7">
        <f>SUM(M605:M622)</f>
        <v>0</v>
      </c>
      <c r="N623" s="7">
        <f>SUM(N605:N622)</f>
        <v>295389.91000000003</v>
      </c>
      <c r="O623" s="7">
        <f>SUM(O605:O622)</f>
        <v>241650.05999999997</v>
      </c>
      <c r="P623" s="7">
        <f>SUM(P605:P622)</f>
        <v>37024.55</v>
      </c>
      <c r="Q623" s="7">
        <f>SUM(Q605:Q622)</f>
        <v>0</v>
      </c>
      <c r="R623" s="7"/>
      <c r="S623" s="7"/>
      <c r="T623" s="7">
        <f>SUM(T605:T622)</f>
        <v>0</v>
      </c>
      <c r="U623" s="7">
        <f>SUM(U605:U622)</f>
        <v>0</v>
      </c>
      <c r="V623" s="7">
        <f>SUM(V605:V622)</f>
        <v>2889.45</v>
      </c>
      <c r="W623" s="7">
        <f>SUM(W605:W622)</f>
        <v>68194.39</v>
      </c>
      <c r="X623" s="7">
        <f>SUM(X605:X622)</f>
        <v>915.85</v>
      </c>
      <c r="Y623" s="7">
        <v>0</v>
      </c>
      <c r="Z623" s="7">
        <f>SUM(Z605:Z622)</f>
        <v>0</v>
      </c>
      <c r="AA623" s="7">
        <f>SUM(AA605:AA622)</f>
        <v>649.9</v>
      </c>
      <c r="AB623" s="169">
        <v>0</v>
      </c>
      <c r="AC623" s="141">
        <v>0</v>
      </c>
      <c r="AD623" s="7">
        <v>0</v>
      </c>
      <c r="AE623" s="26">
        <f t="shared" si="105"/>
        <v>0</v>
      </c>
      <c r="AF623" s="218"/>
    </row>
    <row r="624" spans="1:32" ht="14.25">
      <c r="A624" s="21"/>
      <c r="B624" s="19"/>
      <c r="C624" s="19"/>
      <c r="E624" s="23"/>
      <c r="F624" s="9"/>
      <c r="G624" s="9"/>
      <c r="H624" s="9"/>
      <c r="I624" s="9"/>
      <c r="AB624" s="169"/>
      <c r="AC624" s="137"/>
      <c r="AF624" s="218"/>
    </row>
    <row r="625" spans="1:32" ht="14.25">
      <c r="A625" s="18" t="s">
        <v>288</v>
      </c>
      <c r="B625" s="19"/>
      <c r="C625" s="22"/>
      <c r="E625" s="23"/>
      <c r="F625" s="9"/>
      <c r="G625" s="9"/>
      <c r="H625" s="9"/>
      <c r="I625" s="9"/>
      <c r="AB625" s="169"/>
      <c r="AC625" s="137"/>
      <c r="AF625" s="218"/>
    </row>
    <row r="626" spans="1:32" ht="14.25">
      <c r="A626" s="21" t="s">
        <v>4</v>
      </c>
      <c r="B626" s="19">
        <v>9010</v>
      </c>
      <c r="C626" s="19">
        <v>8000</v>
      </c>
      <c r="D626" s="1" t="s">
        <v>624</v>
      </c>
      <c r="E626" s="7">
        <v>156</v>
      </c>
      <c r="F626" s="9">
        <v>352.57</v>
      </c>
      <c r="G626" s="9">
        <v>966.08</v>
      </c>
      <c r="H626" s="9">
        <v>180351.14</v>
      </c>
      <c r="I626" s="9">
        <v>438.23</v>
      </c>
      <c r="J626" s="26">
        <v>0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6">
        <v>0</v>
      </c>
      <c r="T626" s="26">
        <v>0</v>
      </c>
      <c r="U626" s="137">
        <v>0</v>
      </c>
      <c r="V626" s="137">
        <v>0</v>
      </c>
      <c r="W626" s="137">
        <v>0</v>
      </c>
      <c r="X626" s="137">
        <v>0</v>
      </c>
      <c r="Y626" s="137">
        <v>0</v>
      </c>
      <c r="Z626" s="137">
        <f aca="true" t="shared" si="106" ref="Z626:Z636">Y626</f>
        <v>0</v>
      </c>
      <c r="AA626" s="137">
        <v>0</v>
      </c>
      <c r="AB626" s="169">
        <v>0</v>
      </c>
      <c r="AC626" s="137">
        <v>0</v>
      </c>
      <c r="AE626" s="26">
        <f>SUM(AC626:AD626)</f>
        <v>0</v>
      </c>
      <c r="AF626" s="218"/>
    </row>
    <row r="627" spans="1:32" ht="14.25">
      <c r="A627" s="21" t="s">
        <v>4</v>
      </c>
      <c r="B627" s="19" t="s">
        <v>898</v>
      </c>
      <c r="C627" s="19">
        <v>8000</v>
      </c>
      <c r="D627" s="1" t="s">
        <v>899</v>
      </c>
      <c r="E627" s="7"/>
      <c r="F627" s="9"/>
      <c r="G627" s="9"/>
      <c r="H627" s="9"/>
      <c r="I627" s="9">
        <v>0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6">
        <v>0</v>
      </c>
      <c r="T627" s="26">
        <v>0</v>
      </c>
      <c r="U627" s="137">
        <v>0</v>
      </c>
      <c r="V627" s="137">
        <v>0</v>
      </c>
      <c r="W627" s="137">
        <v>0</v>
      </c>
      <c r="X627" s="137">
        <v>0</v>
      </c>
      <c r="Y627" s="137">
        <v>0</v>
      </c>
      <c r="Z627" s="137">
        <f t="shared" si="106"/>
        <v>0</v>
      </c>
      <c r="AA627" s="137">
        <v>0</v>
      </c>
      <c r="AB627" s="169">
        <v>0</v>
      </c>
      <c r="AC627" s="137">
        <v>0</v>
      </c>
      <c r="AE627" s="26">
        <f>SUM(AC627:AD627)</f>
        <v>0</v>
      </c>
      <c r="AF627" s="218"/>
    </row>
    <row r="628" spans="1:32" ht="14.25">
      <c r="A628" s="21" t="s">
        <v>4</v>
      </c>
      <c r="B628" s="19">
        <v>9030</v>
      </c>
      <c r="C628" s="19">
        <v>8000</v>
      </c>
      <c r="D628" s="1" t="s">
        <v>1292</v>
      </c>
      <c r="E628" s="7">
        <v>30616</v>
      </c>
      <c r="F628" s="9">
        <v>1089.82</v>
      </c>
      <c r="G628" s="9">
        <v>-3032.82</v>
      </c>
      <c r="H628" s="9">
        <v>-334.07</v>
      </c>
      <c r="I628" s="9">
        <v>-482.51</v>
      </c>
      <c r="J628" s="26">
        <v>3241.95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26">
        <v>0</v>
      </c>
      <c r="T628" s="26">
        <v>0</v>
      </c>
      <c r="U628" s="137">
        <v>0</v>
      </c>
      <c r="V628" s="137">
        <v>0</v>
      </c>
      <c r="W628" s="137">
        <v>0</v>
      </c>
      <c r="X628" s="137">
        <v>0</v>
      </c>
      <c r="Y628" s="137">
        <v>0</v>
      </c>
      <c r="Z628" s="137">
        <f t="shared" si="106"/>
        <v>0</v>
      </c>
      <c r="AA628" s="137">
        <v>0</v>
      </c>
      <c r="AB628" s="169">
        <v>0</v>
      </c>
      <c r="AC628" s="137">
        <v>0</v>
      </c>
      <c r="AE628" s="26">
        <f>SUM(AC628:AD628)</f>
        <v>0</v>
      </c>
      <c r="AF628" s="218"/>
    </row>
    <row r="629" spans="1:32" ht="14.25">
      <c r="A629" s="21" t="s">
        <v>4</v>
      </c>
      <c r="B629" s="19">
        <v>9040</v>
      </c>
      <c r="C629" s="19" t="s">
        <v>1222</v>
      </c>
      <c r="D629" s="1" t="s">
        <v>1314</v>
      </c>
      <c r="E629" s="7">
        <v>30893</v>
      </c>
      <c r="F629" s="9">
        <v>28685.53</v>
      </c>
      <c r="G629" s="9">
        <v>26481.07</v>
      </c>
      <c r="H629" s="9">
        <v>71988.4</v>
      </c>
      <c r="I629" s="9">
        <v>0</v>
      </c>
      <c r="J629" s="26">
        <v>85122.18</v>
      </c>
      <c r="K629" s="26">
        <v>31320.83</v>
      </c>
      <c r="L629" s="26">
        <v>0</v>
      </c>
      <c r="M629" s="26">
        <v>4015.74</v>
      </c>
      <c r="N629" s="26">
        <v>42709.13</v>
      </c>
      <c r="O629" s="26">
        <v>14890.12</v>
      </c>
      <c r="P629" s="26">
        <v>3.72</v>
      </c>
      <c r="Q629" s="26">
        <v>978.58</v>
      </c>
      <c r="R629" s="26">
        <v>2462.93</v>
      </c>
      <c r="S629" s="26">
        <v>378.9</v>
      </c>
      <c r="T629" s="26">
        <v>0</v>
      </c>
      <c r="U629" s="137">
        <v>0</v>
      </c>
      <c r="V629" s="137">
        <v>0</v>
      </c>
      <c r="W629" s="137">
        <v>0</v>
      </c>
      <c r="X629" s="137">
        <v>0</v>
      </c>
      <c r="Y629" s="137">
        <v>50000</v>
      </c>
      <c r="Z629" s="137">
        <f t="shared" si="106"/>
        <v>50000</v>
      </c>
      <c r="AA629" s="137">
        <v>0</v>
      </c>
      <c r="AB629" s="169">
        <f aca="true" t="shared" si="107" ref="AB629:AB635">SUM(AA629/Z629)</f>
        <v>0</v>
      </c>
      <c r="AC629" s="137">
        <v>50000</v>
      </c>
      <c r="AE629" s="26">
        <f>SUM(AC629:AD629)</f>
        <v>50000</v>
      </c>
      <c r="AF629" s="218"/>
    </row>
    <row r="630" spans="1:32" ht="14.25">
      <c r="A630" s="21" t="s">
        <v>4</v>
      </c>
      <c r="B630" s="19">
        <v>9050</v>
      </c>
      <c r="C630" s="19">
        <v>8000</v>
      </c>
      <c r="D630" s="1" t="s">
        <v>198</v>
      </c>
      <c r="E630" s="7">
        <v>341</v>
      </c>
      <c r="F630" s="9">
        <v>0</v>
      </c>
      <c r="G630" s="9">
        <v>0</v>
      </c>
      <c r="H630" s="9">
        <v>0</v>
      </c>
      <c r="I630" s="9">
        <v>15614.37</v>
      </c>
      <c r="J630" s="26">
        <v>11379.84</v>
      </c>
      <c r="K630" s="26">
        <v>14943.75</v>
      </c>
      <c r="L630" s="26">
        <v>14797</v>
      </c>
      <c r="M630" s="26">
        <v>3725.73</v>
      </c>
      <c r="N630" s="26">
        <v>5432.25</v>
      </c>
      <c r="O630" s="26">
        <v>6857.97</v>
      </c>
      <c r="P630" s="26">
        <v>188.52</v>
      </c>
      <c r="Q630" s="26">
        <v>0</v>
      </c>
      <c r="R630" s="26">
        <v>162.89</v>
      </c>
      <c r="S630" s="26">
        <v>1153.93</v>
      </c>
      <c r="T630" s="26">
        <v>3867.03</v>
      </c>
      <c r="U630" s="137">
        <v>0</v>
      </c>
      <c r="V630" s="137">
        <v>0</v>
      </c>
      <c r="W630" s="137">
        <v>-10896.28</v>
      </c>
      <c r="X630" s="137">
        <v>0</v>
      </c>
      <c r="Y630" s="137">
        <v>3000</v>
      </c>
      <c r="Z630" s="137">
        <f t="shared" si="106"/>
        <v>3000</v>
      </c>
      <c r="AA630" s="137">
        <v>1640.49</v>
      </c>
      <c r="AB630" s="169">
        <f t="shared" si="107"/>
        <v>0.54683</v>
      </c>
      <c r="AC630" s="137">
        <v>3000</v>
      </c>
      <c r="AE630" s="26">
        <f aca="true" t="shared" si="108" ref="AE630:AE637">SUM(AC630:AD630)</f>
        <v>3000</v>
      </c>
      <c r="AF630" s="218"/>
    </row>
    <row r="631" spans="1:32" ht="14.25">
      <c r="A631" s="21" t="s">
        <v>4</v>
      </c>
      <c r="B631" s="19">
        <v>9055</v>
      </c>
      <c r="C631" s="19">
        <v>8000</v>
      </c>
      <c r="D631" s="1" t="s">
        <v>1315</v>
      </c>
      <c r="E631" s="7">
        <v>0</v>
      </c>
      <c r="F631" s="9">
        <v>636.92</v>
      </c>
      <c r="G631" s="9">
        <v>33.77</v>
      </c>
      <c r="H631" s="9">
        <v>439.98</v>
      </c>
      <c r="I631" s="9">
        <v>231</v>
      </c>
      <c r="J631" s="26">
        <v>40.02</v>
      </c>
      <c r="K631" s="26">
        <v>0</v>
      </c>
      <c r="L631" s="26">
        <v>0</v>
      </c>
      <c r="M631" s="26">
        <v>0</v>
      </c>
      <c r="N631" s="26">
        <v>0</v>
      </c>
      <c r="O631" s="26">
        <v>0</v>
      </c>
      <c r="P631" s="26">
        <v>0</v>
      </c>
      <c r="R631" s="26">
        <v>0</v>
      </c>
      <c r="T631" s="26">
        <v>0</v>
      </c>
      <c r="U631" s="137">
        <v>0</v>
      </c>
      <c r="V631" s="137">
        <v>0</v>
      </c>
      <c r="W631" s="137">
        <v>0</v>
      </c>
      <c r="X631" s="137">
        <v>0</v>
      </c>
      <c r="Y631" s="137">
        <v>100</v>
      </c>
      <c r="Z631" s="137">
        <f t="shared" si="106"/>
        <v>100</v>
      </c>
      <c r="AA631" s="137">
        <v>0</v>
      </c>
      <c r="AB631" s="169">
        <f t="shared" si="107"/>
        <v>0</v>
      </c>
      <c r="AC631" s="137">
        <v>100</v>
      </c>
      <c r="AE631" s="26">
        <f t="shared" si="108"/>
        <v>100</v>
      </c>
      <c r="AF631" s="218"/>
    </row>
    <row r="632" spans="1:32" ht="14.25">
      <c r="A632" s="21" t="s">
        <v>4</v>
      </c>
      <c r="B632" s="19">
        <v>9060</v>
      </c>
      <c r="C632" s="19">
        <v>8000</v>
      </c>
      <c r="D632" s="1" t="s">
        <v>625</v>
      </c>
      <c r="E632" s="7">
        <v>142276</v>
      </c>
      <c r="F632" s="9">
        <v>241425.16</v>
      </c>
      <c r="G632" s="7">
        <v>211050.81</v>
      </c>
      <c r="H632" s="9">
        <v>228242.56</v>
      </c>
      <c r="I632" s="9">
        <v>287507.52</v>
      </c>
      <c r="J632" s="26">
        <v>300083.43</v>
      </c>
      <c r="K632" s="26">
        <v>321875.71</v>
      </c>
      <c r="L632" s="26">
        <v>330517.81</v>
      </c>
      <c r="M632" s="26">
        <v>154269.06</v>
      </c>
      <c r="N632" s="26">
        <v>215494.61</v>
      </c>
      <c r="O632" s="26">
        <v>233071.26</v>
      </c>
      <c r="P632" s="26">
        <v>177729.96</v>
      </c>
      <c r="Q632" s="26">
        <v>193499.44</v>
      </c>
      <c r="R632" s="26">
        <v>275177.15</v>
      </c>
      <c r="S632" s="26">
        <v>223051.74</v>
      </c>
      <c r="T632" s="26">
        <v>193878.72</v>
      </c>
      <c r="U632" s="137">
        <v>194685.89</v>
      </c>
      <c r="V632" s="137">
        <v>164432.39</v>
      </c>
      <c r="W632" s="137">
        <v>200732.67</v>
      </c>
      <c r="X632" s="137">
        <v>220517.1</v>
      </c>
      <c r="Y632" s="137">
        <v>220500</v>
      </c>
      <c r="Z632" s="137">
        <f t="shared" si="106"/>
        <v>220500</v>
      </c>
      <c r="AA632" s="137">
        <v>139339.07</v>
      </c>
      <c r="AB632" s="169">
        <f t="shared" si="107"/>
        <v>0.6319232199546485</v>
      </c>
      <c r="AC632" s="137">
        <v>225400</v>
      </c>
      <c r="AD632" s="26">
        <v>-20000</v>
      </c>
      <c r="AE632" s="26">
        <f>SUM(AC632:AD632)</f>
        <v>205400</v>
      </c>
      <c r="AF632" s="218"/>
    </row>
    <row r="633" spans="1:32" ht="14.25">
      <c r="A633" s="21" t="s">
        <v>4</v>
      </c>
      <c r="B633" s="19">
        <v>9060</v>
      </c>
      <c r="C633" s="19">
        <v>8010</v>
      </c>
      <c r="D633" s="1" t="s">
        <v>1316</v>
      </c>
      <c r="E633" s="7">
        <v>36246</v>
      </c>
      <c r="F633" s="9">
        <v>182951.82</v>
      </c>
      <c r="G633" s="7">
        <v>265581.56</v>
      </c>
      <c r="H633" s="9">
        <v>226717.77</v>
      </c>
      <c r="I633" s="9">
        <v>222306.1</v>
      </c>
      <c r="J633" s="26">
        <v>239669.91</v>
      </c>
      <c r="K633" s="26">
        <v>245379.31</v>
      </c>
      <c r="L633" s="26">
        <v>230632.9</v>
      </c>
      <c r="M633" s="26">
        <v>259387.57</v>
      </c>
      <c r="N633" s="26">
        <v>423511.77</v>
      </c>
      <c r="O633" s="26">
        <v>225954.36</v>
      </c>
      <c r="P633" s="26">
        <v>248896.7</v>
      </c>
      <c r="Q633" s="26">
        <v>126724.29</v>
      </c>
      <c r="R633" s="26">
        <v>173650.42</v>
      </c>
      <c r="S633" s="26">
        <v>157297.89</v>
      </c>
      <c r="T633" s="26">
        <v>187859.9</v>
      </c>
      <c r="U633" s="137">
        <v>161836.95</v>
      </c>
      <c r="V633" s="137">
        <v>123746.14</v>
      </c>
      <c r="W633" s="137">
        <v>90717.05</v>
      </c>
      <c r="X633" s="137">
        <v>93467.03</v>
      </c>
      <c r="Y633" s="137">
        <v>104200</v>
      </c>
      <c r="Z633" s="137">
        <f t="shared" si="106"/>
        <v>104200</v>
      </c>
      <c r="AA633" s="137">
        <v>85500</v>
      </c>
      <c r="AB633" s="169">
        <f t="shared" si="107"/>
        <v>0.8205374280230326</v>
      </c>
      <c r="AC633" s="137">
        <v>119700</v>
      </c>
      <c r="AD633" s="26">
        <v>-12000</v>
      </c>
      <c r="AE633" s="26">
        <f t="shared" si="108"/>
        <v>107700</v>
      </c>
      <c r="AF633" s="218"/>
    </row>
    <row r="634" spans="1:32" ht="14.25">
      <c r="A634" s="21" t="s">
        <v>4</v>
      </c>
      <c r="B634" s="19" t="s">
        <v>900</v>
      </c>
      <c r="C634" s="19" t="s">
        <v>99</v>
      </c>
      <c r="D634" s="1" t="s">
        <v>100</v>
      </c>
      <c r="E634" s="7"/>
      <c r="F634" s="9"/>
      <c r="G634" s="7"/>
      <c r="H634" s="9"/>
      <c r="I634" s="9">
        <v>0</v>
      </c>
      <c r="J634" s="26">
        <v>3823.84</v>
      </c>
      <c r="K634" s="26">
        <v>7773.79</v>
      </c>
      <c r="L634" s="26">
        <v>6428.59</v>
      </c>
      <c r="M634" s="26">
        <v>-3485.01</v>
      </c>
      <c r="N634" s="26">
        <v>4455.98</v>
      </c>
      <c r="O634" s="26">
        <v>5046.66</v>
      </c>
      <c r="P634" s="26">
        <v>3989.68</v>
      </c>
      <c r="Q634" s="26">
        <v>3575.61</v>
      </c>
      <c r="R634" s="26">
        <v>3477.86</v>
      </c>
      <c r="S634" s="26">
        <v>3274.54</v>
      </c>
      <c r="T634" s="26">
        <v>3154.88</v>
      </c>
      <c r="U634" s="137">
        <v>2936.77</v>
      </c>
      <c r="V634" s="137">
        <v>2317.79</v>
      </c>
      <c r="W634" s="137">
        <v>2433.78</v>
      </c>
      <c r="X634" s="137">
        <v>1762.72</v>
      </c>
      <c r="Y634" s="137">
        <v>5000</v>
      </c>
      <c r="Z634" s="137">
        <f t="shared" si="106"/>
        <v>5000</v>
      </c>
      <c r="AA634" s="137">
        <v>0</v>
      </c>
      <c r="AB634" s="169">
        <f t="shared" si="107"/>
        <v>0</v>
      </c>
      <c r="AC634" s="137">
        <v>5000</v>
      </c>
      <c r="AE634" s="26">
        <f t="shared" si="108"/>
        <v>5000</v>
      </c>
      <c r="AF634" s="218"/>
    </row>
    <row r="635" spans="1:32" ht="14.25">
      <c r="A635" s="21" t="s">
        <v>4</v>
      </c>
      <c r="B635" s="19" t="s">
        <v>900</v>
      </c>
      <c r="C635" s="19" t="s">
        <v>101</v>
      </c>
      <c r="D635" s="1" t="s">
        <v>710</v>
      </c>
      <c r="E635" s="7"/>
      <c r="F635" s="9"/>
      <c r="G635" s="7"/>
      <c r="H635" s="9"/>
      <c r="I635" s="9">
        <v>2.98</v>
      </c>
      <c r="J635" s="26">
        <v>6.32</v>
      </c>
      <c r="K635" s="26">
        <v>64.6</v>
      </c>
      <c r="L635" s="26">
        <v>68.45</v>
      </c>
      <c r="M635" s="26">
        <v>46.73</v>
      </c>
      <c r="N635" s="26">
        <v>39.24</v>
      </c>
      <c r="O635" s="26">
        <v>42.47</v>
      </c>
      <c r="P635" s="26">
        <v>32.67</v>
      </c>
      <c r="Q635" s="26">
        <v>29.37</v>
      </c>
      <c r="R635" s="26">
        <v>27.85</v>
      </c>
      <c r="S635" s="26">
        <v>26.05</v>
      </c>
      <c r="T635" s="26">
        <v>24.02</v>
      </c>
      <c r="U635" s="137">
        <v>22</v>
      </c>
      <c r="V635" s="137">
        <v>17.02</v>
      </c>
      <c r="W635" s="137">
        <v>17.06</v>
      </c>
      <c r="X635" s="137">
        <v>12.02</v>
      </c>
      <c r="Y635" s="137">
        <v>100</v>
      </c>
      <c r="Z635" s="137">
        <f t="shared" si="106"/>
        <v>100</v>
      </c>
      <c r="AA635" s="137">
        <v>0</v>
      </c>
      <c r="AB635" s="169">
        <f t="shared" si="107"/>
        <v>0</v>
      </c>
      <c r="AC635" s="137">
        <v>100</v>
      </c>
      <c r="AE635" s="26">
        <f t="shared" si="108"/>
        <v>100</v>
      </c>
      <c r="AF635" s="218"/>
    </row>
    <row r="636" spans="1:32" ht="14.25">
      <c r="A636" s="21" t="s">
        <v>4</v>
      </c>
      <c r="B636" s="19">
        <v>9089</v>
      </c>
      <c r="C636" s="19">
        <v>8010</v>
      </c>
      <c r="D636" s="1" t="s">
        <v>627</v>
      </c>
      <c r="E636" s="7">
        <v>281530</v>
      </c>
      <c r="F636" s="9">
        <v>223515.33</v>
      </c>
      <c r="G636" s="7">
        <v>0</v>
      </c>
      <c r="H636" s="9">
        <v>0</v>
      </c>
      <c r="I636" s="9">
        <v>0</v>
      </c>
      <c r="J636" s="26">
        <v>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T636" s="26">
        <v>0</v>
      </c>
      <c r="U636" s="137">
        <v>0</v>
      </c>
      <c r="V636" s="137">
        <v>0</v>
      </c>
      <c r="W636" s="137">
        <v>0</v>
      </c>
      <c r="X636" s="137">
        <v>0</v>
      </c>
      <c r="Y636" s="137">
        <v>0</v>
      </c>
      <c r="Z636" s="137">
        <f t="shared" si="106"/>
        <v>0</v>
      </c>
      <c r="AA636" s="137">
        <v>0</v>
      </c>
      <c r="AB636" s="169">
        <v>0</v>
      </c>
      <c r="AC636" s="137">
        <v>0</v>
      </c>
      <c r="AE636" s="26">
        <f t="shared" si="108"/>
        <v>0</v>
      </c>
      <c r="AF636" s="218"/>
    </row>
    <row r="637" spans="1:32" ht="15" thickBot="1">
      <c r="A637" s="31" t="s">
        <v>4</v>
      </c>
      <c r="B637" s="32">
        <v>9089</v>
      </c>
      <c r="C637" s="32">
        <v>8020</v>
      </c>
      <c r="D637" s="38" t="s">
        <v>103</v>
      </c>
      <c r="E637" s="34">
        <v>4106</v>
      </c>
      <c r="F637" s="35">
        <v>4331.32</v>
      </c>
      <c r="G637" s="35">
        <v>0</v>
      </c>
      <c r="H637" s="35">
        <v>588</v>
      </c>
      <c r="I637" s="35">
        <v>3132</v>
      </c>
      <c r="J637" s="36">
        <v>3096</v>
      </c>
      <c r="K637" s="36">
        <v>3092</v>
      </c>
      <c r="L637" s="36">
        <v>3072</v>
      </c>
      <c r="M637" s="36">
        <v>2872</v>
      </c>
      <c r="N637" s="36">
        <v>2582</v>
      </c>
      <c r="O637" s="36">
        <v>2446</v>
      </c>
      <c r="P637" s="36">
        <v>2038</v>
      </c>
      <c r="Q637" s="36">
        <v>1844.5</v>
      </c>
      <c r="R637" s="36">
        <v>1638</v>
      </c>
      <c r="S637" s="36">
        <v>1638</v>
      </c>
      <c r="T637" s="36">
        <v>1533</v>
      </c>
      <c r="U637" s="138">
        <v>1764</v>
      </c>
      <c r="V637" s="138">
        <v>1617</v>
      </c>
      <c r="W637" s="138">
        <v>2227.5</v>
      </c>
      <c r="X637" s="138">
        <v>1485</v>
      </c>
      <c r="Y637" s="138">
        <v>0</v>
      </c>
      <c r="Z637" s="138">
        <v>0</v>
      </c>
      <c r="AA637" s="138">
        <v>742.5</v>
      </c>
      <c r="AB637" s="170">
        <v>1</v>
      </c>
      <c r="AC637" s="138">
        <v>1200</v>
      </c>
      <c r="AD637" s="36"/>
      <c r="AE637" s="36">
        <f t="shared" si="108"/>
        <v>1200</v>
      </c>
      <c r="AF637" s="218"/>
    </row>
    <row r="638" spans="1:32" ht="14.25">
      <c r="A638" s="21" t="s">
        <v>4</v>
      </c>
      <c r="B638" s="19" t="s">
        <v>199</v>
      </c>
      <c r="C638" s="19"/>
      <c r="D638" s="1" t="s">
        <v>513</v>
      </c>
      <c r="E638" s="9">
        <f aca="true" t="shared" si="109" ref="E638:R638">SUM(E626:E637)</f>
        <v>526164</v>
      </c>
      <c r="F638" s="9">
        <f t="shared" si="109"/>
        <v>682988.47</v>
      </c>
      <c r="G638" s="9">
        <f t="shared" si="109"/>
        <v>501080.47</v>
      </c>
      <c r="H638" s="9">
        <f t="shared" si="109"/>
        <v>707993.78</v>
      </c>
      <c r="I638" s="9">
        <f t="shared" si="109"/>
        <v>528749.6900000001</v>
      </c>
      <c r="J638" s="9">
        <f t="shared" si="109"/>
        <v>646463.4899999999</v>
      </c>
      <c r="K638" s="9">
        <f t="shared" si="109"/>
        <v>624449.9900000001</v>
      </c>
      <c r="L638" s="9">
        <f t="shared" si="109"/>
        <v>585516.7499999999</v>
      </c>
      <c r="M638" s="9">
        <f t="shared" si="109"/>
        <v>420831.81999999995</v>
      </c>
      <c r="N638" s="9">
        <f t="shared" si="109"/>
        <v>694224.98</v>
      </c>
      <c r="O638" s="9">
        <f t="shared" si="109"/>
        <v>488308.8399999999</v>
      </c>
      <c r="P638" s="9">
        <f t="shared" si="109"/>
        <v>432879.25</v>
      </c>
      <c r="Q638" s="9">
        <f t="shared" si="109"/>
        <v>326651.79</v>
      </c>
      <c r="R638" s="9">
        <f t="shared" si="109"/>
        <v>456597.1</v>
      </c>
      <c r="S638" s="9">
        <v>383650.22</v>
      </c>
      <c r="T638" s="9">
        <f aca="true" t="shared" si="110" ref="T638:AA638">SUM(T626:T637)</f>
        <v>390317.55000000005</v>
      </c>
      <c r="U638" s="9">
        <f>SUM(U626:U637)</f>
        <v>361245.61000000004</v>
      </c>
      <c r="V638" s="9">
        <f t="shared" si="110"/>
        <v>292130.34</v>
      </c>
      <c r="W638" s="9">
        <f t="shared" si="110"/>
        <v>285231.78</v>
      </c>
      <c r="X638" s="9">
        <f t="shared" si="110"/>
        <v>317243.87</v>
      </c>
      <c r="Y638" s="9">
        <f t="shared" si="110"/>
        <v>382900</v>
      </c>
      <c r="Z638" s="9">
        <f t="shared" si="110"/>
        <v>382900</v>
      </c>
      <c r="AA638" s="9">
        <f t="shared" si="110"/>
        <v>227222.06</v>
      </c>
      <c r="AB638" s="169">
        <f>SUM(AA638/Z638)</f>
        <v>0.5934240271611386</v>
      </c>
      <c r="AC638" s="139">
        <f>SUM(AC626:AC637)</f>
        <v>404500</v>
      </c>
      <c r="AD638" s="9">
        <f>SUM(AD626:AD637)</f>
        <v>-32000</v>
      </c>
      <c r="AE638" s="26">
        <f>SUM(AC638+AD638)</f>
        <v>372500</v>
      </c>
      <c r="AF638" s="218"/>
    </row>
    <row r="639" spans="1:32" ht="14.25">
      <c r="A639" s="21"/>
      <c r="B639" s="19"/>
      <c r="C639" s="19"/>
      <c r="E639" s="9"/>
      <c r="F639" s="9"/>
      <c r="G639" s="9"/>
      <c r="H639" s="9"/>
      <c r="I639" s="9"/>
      <c r="AB639" s="169"/>
      <c r="AC639" s="137"/>
      <c r="AF639" s="218"/>
    </row>
    <row r="640" spans="1:32" ht="14.25">
      <c r="A640" s="21" t="s">
        <v>4</v>
      </c>
      <c r="B640" s="19">
        <v>9710</v>
      </c>
      <c r="C640" s="19">
        <v>6000</v>
      </c>
      <c r="D640" s="1" t="s">
        <v>712</v>
      </c>
      <c r="E640" s="7">
        <v>66931</v>
      </c>
      <c r="F640" s="9">
        <v>119719</v>
      </c>
      <c r="G640" s="9">
        <v>127508</v>
      </c>
      <c r="H640" s="9">
        <v>236378</v>
      </c>
      <c r="I640" s="9">
        <v>250875</v>
      </c>
      <c r="J640" s="26">
        <v>263663</v>
      </c>
      <c r="K640" s="26">
        <v>274241</v>
      </c>
      <c r="L640" s="26">
        <v>366219</v>
      </c>
      <c r="M640" s="26">
        <v>378007</v>
      </c>
      <c r="N640" s="26">
        <v>393585</v>
      </c>
      <c r="O640" s="26">
        <v>387442</v>
      </c>
      <c r="P640" s="26">
        <v>397951</v>
      </c>
      <c r="Q640" s="26">
        <v>501340</v>
      </c>
      <c r="R640" s="26">
        <v>510918</v>
      </c>
      <c r="S640" s="26">
        <v>481496</v>
      </c>
      <c r="T640" s="26">
        <v>101000</v>
      </c>
      <c r="U640" s="137">
        <v>105000</v>
      </c>
      <c r="V640" s="137">
        <v>80000</v>
      </c>
      <c r="W640" s="137">
        <v>84000</v>
      </c>
      <c r="X640" s="137">
        <v>84000</v>
      </c>
      <c r="Y640" s="137">
        <v>88000</v>
      </c>
      <c r="Z640" s="137">
        <f aca="true" t="shared" si="111" ref="Z640:Z645">Y640</f>
        <v>88000</v>
      </c>
      <c r="AA640" s="137">
        <v>99730</v>
      </c>
      <c r="AB640" s="64">
        <f>SUM(AA640/Z640)</f>
        <v>1.1332954545454546</v>
      </c>
      <c r="AC640" s="26">
        <v>89850</v>
      </c>
      <c r="AE640" s="26">
        <f aca="true" t="shared" si="112" ref="AE640:AE645">SUM(AC640:AD640)</f>
        <v>89850</v>
      </c>
      <c r="AF640" s="218"/>
    </row>
    <row r="641" spans="1:32" ht="14.25">
      <c r="A641" s="21" t="s">
        <v>4</v>
      </c>
      <c r="B641" s="19">
        <v>9710</v>
      </c>
      <c r="C641" s="19">
        <v>7000</v>
      </c>
      <c r="D641" s="1" t="s">
        <v>713</v>
      </c>
      <c r="E641" s="7">
        <v>63413</v>
      </c>
      <c r="F641" s="9">
        <v>72652.23</v>
      </c>
      <c r="G641" s="9">
        <v>67976.04</v>
      </c>
      <c r="H641" s="9">
        <v>156988.41</v>
      </c>
      <c r="I641" s="9">
        <v>147143.52</v>
      </c>
      <c r="J641" s="26">
        <v>137038.39</v>
      </c>
      <c r="K641" s="26">
        <v>125769.25</v>
      </c>
      <c r="L641" s="26">
        <v>138611.52</v>
      </c>
      <c r="M641" s="26">
        <v>122660.08</v>
      </c>
      <c r="N641" s="26">
        <v>106122.95</v>
      </c>
      <c r="O641" s="26">
        <v>82932.11</v>
      </c>
      <c r="P641" s="26">
        <v>72572.85</v>
      </c>
      <c r="Q641" s="26">
        <v>102253.75</v>
      </c>
      <c r="R641" s="26">
        <v>84275.48</v>
      </c>
      <c r="S641" s="26">
        <v>64464.19</v>
      </c>
      <c r="T641" s="26">
        <v>41951.25</v>
      </c>
      <c r="U641" s="137">
        <v>38448.13</v>
      </c>
      <c r="V641" s="137">
        <v>35807.5</v>
      </c>
      <c r="W641" s="137">
        <v>33807.5</v>
      </c>
      <c r="X641" s="137">
        <v>15853.75</v>
      </c>
      <c r="Y641" s="137">
        <v>29400</v>
      </c>
      <c r="Z641" s="137">
        <f t="shared" si="111"/>
        <v>29400</v>
      </c>
      <c r="AA641" s="137">
        <v>6054.7</v>
      </c>
      <c r="AB641" s="64">
        <f>SUM(AA641/Z641)</f>
        <v>0.20594217687074828</v>
      </c>
      <c r="AC641" s="26">
        <v>22957</v>
      </c>
      <c r="AE641" s="26">
        <f t="shared" si="112"/>
        <v>22957</v>
      </c>
      <c r="AF641" s="218"/>
    </row>
    <row r="642" spans="1:32" ht="14.25">
      <c r="A642" s="21" t="s">
        <v>4</v>
      </c>
      <c r="B642" s="19" t="s">
        <v>874</v>
      </c>
      <c r="C642" s="19">
        <v>6000</v>
      </c>
      <c r="D642" s="1" t="s">
        <v>875</v>
      </c>
      <c r="E642" s="7"/>
      <c r="F642" s="9"/>
      <c r="G642" s="9"/>
      <c r="H642" s="9"/>
      <c r="I642" s="9"/>
      <c r="J642" s="26">
        <v>0</v>
      </c>
      <c r="K642" s="26">
        <v>31900</v>
      </c>
      <c r="L642" s="26">
        <v>33300</v>
      </c>
      <c r="M642" s="26">
        <v>34800</v>
      </c>
      <c r="N642" s="26">
        <v>36300</v>
      </c>
      <c r="O642" s="26">
        <v>37800</v>
      </c>
      <c r="P642" s="26">
        <v>39500</v>
      </c>
      <c r="Q642" s="26">
        <v>41200</v>
      </c>
      <c r="R642" s="26">
        <v>43000</v>
      </c>
      <c r="S642" s="26">
        <v>44900</v>
      </c>
      <c r="T642" s="26">
        <v>46800</v>
      </c>
      <c r="U642" s="137">
        <v>0</v>
      </c>
      <c r="V642" s="137">
        <v>0</v>
      </c>
      <c r="W642" s="137">
        <v>0</v>
      </c>
      <c r="X642" s="137">
        <v>0</v>
      </c>
      <c r="Y642" s="137">
        <v>0</v>
      </c>
      <c r="Z642" s="137">
        <f t="shared" si="111"/>
        <v>0</v>
      </c>
      <c r="AA642" s="137">
        <v>0</v>
      </c>
      <c r="AB642" s="64">
        <v>0</v>
      </c>
      <c r="AC642" s="26">
        <v>0</v>
      </c>
      <c r="AE642" s="26">
        <f t="shared" si="112"/>
        <v>0</v>
      </c>
      <c r="AF642" s="218"/>
    </row>
    <row r="643" spans="1:32" ht="14.25">
      <c r="A643" s="21" t="s">
        <v>4</v>
      </c>
      <c r="B643" s="19" t="s">
        <v>874</v>
      </c>
      <c r="C643" s="19">
        <v>7000</v>
      </c>
      <c r="D643" s="1" t="s">
        <v>876</v>
      </c>
      <c r="E643" s="7"/>
      <c r="F643" s="9"/>
      <c r="G643" s="9"/>
      <c r="H643" s="9"/>
      <c r="I643" s="9"/>
      <c r="J643" s="26">
        <v>0</v>
      </c>
      <c r="K643" s="26">
        <v>16904.3</v>
      </c>
      <c r="L643" s="26">
        <v>15519.84</v>
      </c>
      <c r="M643" s="26">
        <v>14074.62</v>
      </c>
      <c r="N643" s="26">
        <v>12564.3</v>
      </c>
      <c r="O643" s="26">
        <v>10988.88</v>
      </c>
      <c r="P643" s="26">
        <v>9348.36</v>
      </c>
      <c r="Q643" s="26">
        <v>7634.06</v>
      </c>
      <c r="R643" s="26">
        <v>5845.98</v>
      </c>
      <c r="S643" s="26">
        <v>3979.78</v>
      </c>
      <c r="T643" s="26">
        <v>2031.12</v>
      </c>
      <c r="U643" s="137">
        <v>0</v>
      </c>
      <c r="V643" s="137">
        <v>0</v>
      </c>
      <c r="W643" s="137">
        <v>0</v>
      </c>
      <c r="X643" s="137">
        <v>0</v>
      </c>
      <c r="Y643" s="137">
        <v>0</v>
      </c>
      <c r="Z643" s="137">
        <f t="shared" si="111"/>
        <v>0</v>
      </c>
      <c r="AA643" s="137">
        <v>0</v>
      </c>
      <c r="AB643" s="64">
        <v>0</v>
      </c>
      <c r="AC643" s="26">
        <v>0</v>
      </c>
      <c r="AE643" s="26">
        <f t="shared" si="112"/>
        <v>0</v>
      </c>
      <c r="AF643" s="218"/>
    </row>
    <row r="644" spans="1:32" ht="14.25">
      <c r="A644" s="21" t="s">
        <v>4</v>
      </c>
      <c r="B644" s="70" t="s">
        <v>1101</v>
      </c>
      <c r="C644" s="19" t="s">
        <v>1131</v>
      </c>
      <c r="D644" s="1" t="s">
        <v>1133</v>
      </c>
      <c r="E644" s="7"/>
      <c r="F644" s="9"/>
      <c r="G644" s="9"/>
      <c r="H644" s="9"/>
      <c r="I644" s="9"/>
      <c r="O644" s="26">
        <v>72000</v>
      </c>
      <c r="P644" s="26">
        <v>72000</v>
      </c>
      <c r="Q644" s="26">
        <v>0</v>
      </c>
      <c r="R644" s="26">
        <v>0</v>
      </c>
      <c r="T644" s="26">
        <v>131072</v>
      </c>
      <c r="U644" s="137">
        <v>0</v>
      </c>
      <c r="V644" s="137">
        <v>3140000</v>
      </c>
      <c r="W644" s="137">
        <v>163000</v>
      </c>
      <c r="X644" s="137">
        <v>0</v>
      </c>
      <c r="Y644" s="137">
        <v>103000</v>
      </c>
      <c r="Z644" s="137">
        <f t="shared" si="111"/>
        <v>103000</v>
      </c>
      <c r="AA644" s="137">
        <v>103000</v>
      </c>
      <c r="AB644" s="64">
        <v>0</v>
      </c>
      <c r="AC644" s="26">
        <v>325000</v>
      </c>
      <c r="AE644" s="26">
        <f t="shared" si="112"/>
        <v>325000</v>
      </c>
      <c r="AF644" s="218"/>
    </row>
    <row r="645" spans="1:32" ht="15" thickBot="1">
      <c r="A645" s="31" t="s">
        <v>4</v>
      </c>
      <c r="B645" s="78" t="s">
        <v>1101</v>
      </c>
      <c r="C645" s="32" t="s">
        <v>1132</v>
      </c>
      <c r="D645" s="38" t="s">
        <v>1134</v>
      </c>
      <c r="E645" s="34"/>
      <c r="F645" s="35"/>
      <c r="G645" s="35"/>
      <c r="H645" s="35"/>
      <c r="I645" s="35"/>
      <c r="J645" s="36"/>
      <c r="K645" s="36"/>
      <c r="L645" s="36"/>
      <c r="M645" s="36"/>
      <c r="N645" s="36"/>
      <c r="O645" s="36">
        <v>7161.84</v>
      </c>
      <c r="P645" s="36">
        <v>10642.1</v>
      </c>
      <c r="Q645" s="36">
        <v>0</v>
      </c>
      <c r="R645" s="36">
        <v>0</v>
      </c>
      <c r="S645" s="36"/>
      <c r="T645" s="36">
        <v>13039.32</v>
      </c>
      <c r="U645" s="138">
        <v>41512.8</v>
      </c>
      <c r="V645" s="138">
        <v>128865</v>
      </c>
      <c r="W645" s="138">
        <v>47314.32</v>
      </c>
      <c r="X645" s="138">
        <v>15853.75</v>
      </c>
      <c r="Y645" s="138">
        <v>38800</v>
      </c>
      <c r="Z645" s="138">
        <f t="shared" si="111"/>
        <v>38800</v>
      </c>
      <c r="AA645" s="138">
        <v>51774.35</v>
      </c>
      <c r="AB645" s="65">
        <v>0</v>
      </c>
      <c r="AC645" s="36">
        <v>152672</v>
      </c>
      <c r="AD645" s="36"/>
      <c r="AE645" s="36">
        <f t="shared" si="112"/>
        <v>152672</v>
      </c>
      <c r="AF645" s="218"/>
    </row>
    <row r="646" spans="1:32" ht="14.25">
      <c r="A646" s="21" t="s">
        <v>4</v>
      </c>
      <c r="B646" s="19" t="s">
        <v>950</v>
      </c>
      <c r="C646" s="15"/>
      <c r="D646" s="26" t="s">
        <v>513</v>
      </c>
      <c r="E646" s="9">
        <f aca="true" t="shared" si="113" ref="E646:N646">SUM(E640:E643)</f>
        <v>130344</v>
      </c>
      <c r="F646" s="9">
        <f t="shared" si="113"/>
        <v>192371.22999999998</v>
      </c>
      <c r="G646" s="9">
        <f t="shared" si="113"/>
        <v>195484.03999999998</v>
      </c>
      <c r="H646" s="9">
        <f t="shared" si="113"/>
        <v>393366.41000000003</v>
      </c>
      <c r="I646" s="9">
        <f t="shared" si="113"/>
        <v>398018.52</v>
      </c>
      <c r="J646" s="9">
        <f t="shared" si="113"/>
        <v>400701.39</v>
      </c>
      <c r="K646" s="9">
        <f t="shared" si="113"/>
        <v>448814.55</v>
      </c>
      <c r="L646" s="9">
        <f t="shared" si="113"/>
        <v>553650.36</v>
      </c>
      <c r="M646" s="9">
        <f t="shared" si="113"/>
        <v>549541.7000000001</v>
      </c>
      <c r="N646" s="9">
        <f t="shared" si="113"/>
        <v>548572.25</v>
      </c>
      <c r="O646" s="9">
        <f>SUM(O640:O645)</f>
        <v>598324.83</v>
      </c>
      <c r="P646" s="9">
        <f>SUM(P640:P645)</f>
        <v>602014.3099999999</v>
      </c>
      <c r="Q646" s="9">
        <f>SUM(Q640:Q645)</f>
        <v>652427.81</v>
      </c>
      <c r="R646" s="9">
        <f>SUM(R640:R645)</f>
        <v>644039.46</v>
      </c>
      <c r="S646" s="9">
        <v>594839.97</v>
      </c>
      <c r="T646" s="9">
        <f aca="true" t="shared" si="114" ref="T646:Z646">SUM(T640:T645)</f>
        <v>335893.69</v>
      </c>
      <c r="U646" s="9">
        <f>SUM(U640:U645)</f>
        <v>184960.93</v>
      </c>
      <c r="V646" s="9">
        <f t="shared" si="114"/>
        <v>3384672.5</v>
      </c>
      <c r="W646" s="9">
        <f t="shared" si="114"/>
        <v>328121.82</v>
      </c>
      <c r="X646" s="9">
        <f t="shared" si="114"/>
        <v>115707.5</v>
      </c>
      <c r="Y646" s="9">
        <f t="shared" si="114"/>
        <v>259200</v>
      </c>
      <c r="Z646" s="9">
        <f t="shared" si="114"/>
        <v>259200</v>
      </c>
      <c r="AA646" s="9">
        <f>SUM(AA640:AA645)</f>
        <v>260559.05000000002</v>
      </c>
      <c r="AB646" s="64">
        <f>SUM(AA646/Z646)</f>
        <v>1.0052432484567901</v>
      </c>
      <c r="AC646" s="9">
        <f>SUM(AC640:AC645)</f>
        <v>590479</v>
      </c>
      <c r="AD646" s="9">
        <f>SUM(AD640:AD645)</f>
        <v>0</v>
      </c>
      <c r="AE646" s="26">
        <f>SUM(AC646+AD646)</f>
        <v>590479</v>
      </c>
      <c r="AF646" s="218"/>
    </row>
    <row r="647" spans="1:32" ht="14.25">
      <c r="A647" s="21"/>
      <c r="B647" s="19"/>
      <c r="C647" s="19"/>
      <c r="E647" s="9"/>
      <c r="F647" s="9"/>
      <c r="G647" s="9"/>
      <c r="H647" s="9"/>
      <c r="I647" s="9"/>
      <c r="AF647" s="218"/>
    </row>
    <row r="648" spans="1:32" ht="14.25">
      <c r="A648" s="21" t="s">
        <v>4</v>
      </c>
      <c r="B648" s="19" t="s">
        <v>525</v>
      </c>
      <c r="C648" s="19" t="s">
        <v>199</v>
      </c>
      <c r="D648" s="1" t="s">
        <v>678</v>
      </c>
      <c r="E648" s="7"/>
      <c r="F648" s="9"/>
      <c r="G648" s="9"/>
      <c r="H648" s="9"/>
      <c r="I648" s="9">
        <v>158078</v>
      </c>
      <c r="J648" s="26">
        <v>0</v>
      </c>
      <c r="K648" s="26">
        <v>0</v>
      </c>
      <c r="L648" s="26">
        <v>0</v>
      </c>
      <c r="M648" s="26">
        <v>0</v>
      </c>
      <c r="N648" s="26">
        <v>0</v>
      </c>
      <c r="O648" s="26">
        <v>0</v>
      </c>
      <c r="P648" s="26">
        <v>0</v>
      </c>
      <c r="T648" s="26">
        <v>0</v>
      </c>
      <c r="U648" s="137">
        <v>0</v>
      </c>
      <c r="V648" s="137">
        <v>0</v>
      </c>
      <c r="W648" s="137">
        <v>0</v>
      </c>
      <c r="X648" s="137">
        <v>0</v>
      </c>
      <c r="Y648" s="137">
        <v>0</v>
      </c>
      <c r="Z648" s="137">
        <f>Y648</f>
        <v>0</v>
      </c>
      <c r="AA648" s="137">
        <v>0</v>
      </c>
      <c r="AB648" s="64">
        <v>0</v>
      </c>
      <c r="AC648" s="26">
        <v>0</v>
      </c>
      <c r="AE648" s="26">
        <f>SUM(AC648+AD648)</f>
        <v>0</v>
      </c>
      <c r="AF648" s="218"/>
    </row>
    <row r="649" spans="1:32" ht="14.25">
      <c r="A649" s="21" t="s">
        <v>4</v>
      </c>
      <c r="B649" s="19" t="s">
        <v>520</v>
      </c>
      <c r="C649" s="19" t="s">
        <v>199</v>
      </c>
      <c r="D649" s="1" t="s">
        <v>679</v>
      </c>
      <c r="E649" s="7">
        <v>0</v>
      </c>
      <c r="F649" s="9">
        <v>60000</v>
      </c>
      <c r="G649" s="9">
        <v>60000</v>
      </c>
      <c r="H649" s="9">
        <v>0</v>
      </c>
      <c r="I649" s="9">
        <v>0</v>
      </c>
      <c r="J649" s="26">
        <v>0</v>
      </c>
      <c r="K649" s="26">
        <v>0</v>
      </c>
      <c r="L649" s="26">
        <v>0</v>
      </c>
      <c r="M649" s="26">
        <v>0</v>
      </c>
      <c r="N649" s="26">
        <v>0</v>
      </c>
      <c r="O649" s="26">
        <v>0</v>
      </c>
      <c r="P649" s="26">
        <v>0</v>
      </c>
      <c r="T649" s="26">
        <v>0</v>
      </c>
      <c r="U649" s="137">
        <v>0</v>
      </c>
      <c r="V649" s="137">
        <v>0</v>
      </c>
      <c r="W649" s="137">
        <v>0</v>
      </c>
      <c r="X649" s="137">
        <v>0</v>
      </c>
      <c r="Y649" s="137">
        <v>0</v>
      </c>
      <c r="Z649" s="137">
        <f>Y649</f>
        <v>0</v>
      </c>
      <c r="AA649" s="137">
        <v>0</v>
      </c>
      <c r="AB649" s="64">
        <v>0</v>
      </c>
      <c r="AC649" s="26">
        <v>0</v>
      </c>
      <c r="AE649" s="26">
        <f>SUM(AC649+AD649)</f>
        <v>0</v>
      </c>
      <c r="AF649" s="218"/>
    </row>
    <row r="650" spans="1:32" ht="15" thickBot="1">
      <c r="A650" s="31" t="s">
        <v>4</v>
      </c>
      <c r="B650" s="32" t="s">
        <v>520</v>
      </c>
      <c r="C650" s="32" t="s">
        <v>199</v>
      </c>
      <c r="D650" s="38" t="s">
        <v>714</v>
      </c>
      <c r="E650" s="34">
        <v>0</v>
      </c>
      <c r="F650" s="35">
        <v>0</v>
      </c>
      <c r="G650" s="35">
        <v>0</v>
      </c>
      <c r="H650" s="35">
        <v>197937.5</v>
      </c>
      <c r="I650" s="35">
        <v>0</v>
      </c>
      <c r="J650" s="36">
        <v>0</v>
      </c>
      <c r="K650" s="36">
        <v>0</v>
      </c>
      <c r="L650" s="36">
        <v>0</v>
      </c>
      <c r="M650" s="36">
        <v>0</v>
      </c>
      <c r="N650" s="36">
        <v>0</v>
      </c>
      <c r="O650" s="36">
        <v>0</v>
      </c>
      <c r="P650" s="36">
        <v>0</v>
      </c>
      <c r="Q650" s="36"/>
      <c r="R650" s="36"/>
      <c r="S650" s="36"/>
      <c r="T650" s="36">
        <v>0</v>
      </c>
      <c r="U650" s="138">
        <v>0</v>
      </c>
      <c r="V650" s="138">
        <v>0</v>
      </c>
      <c r="W650" s="138">
        <v>0</v>
      </c>
      <c r="X650" s="138">
        <v>0</v>
      </c>
      <c r="Y650" s="138">
        <v>0</v>
      </c>
      <c r="Z650" s="138">
        <f>Y650</f>
        <v>0</v>
      </c>
      <c r="AA650" s="138">
        <v>0</v>
      </c>
      <c r="AB650" s="65">
        <v>0</v>
      </c>
      <c r="AC650" s="36">
        <v>0</v>
      </c>
      <c r="AD650" s="36"/>
      <c r="AE650" s="36">
        <f>SUM(AC650+AD650)</f>
        <v>0</v>
      </c>
      <c r="AF650" s="218"/>
    </row>
    <row r="651" spans="1:32" ht="14.25">
      <c r="A651" s="21" t="s">
        <v>4</v>
      </c>
      <c r="B651" s="19" t="s">
        <v>958</v>
      </c>
      <c r="C651" s="19"/>
      <c r="D651" s="1" t="s">
        <v>513</v>
      </c>
      <c r="E651" s="7">
        <f aca="true" t="shared" si="115" ref="E651:M651">SUM(E648:E650)</f>
        <v>0</v>
      </c>
      <c r="F651" s="7">
        <f t="shared" si="115"/>
        <v>60000</v>
      </c>
      <c r="G651" s="7">
        <f t="shared" si="115"/>
        <v>60000</v>
      </c>
      <c r="H651" s="7">
        <f t="shared" si="115"/>
        <v>197937.5</v>
      </c>
      <c r="I651" s="7">
        <f t="shared" si="115"/>
        <v>158078</v>
      </c>
      <c r="J651" s="7">
        <f t="shared" si="115"/>
        <v>0</v>
      </c>
      <c r="K651" s="7">
        <f t="shared" si="115"/>
        <v>0</v>
      </c>
      <c r="L651" s="7">
        <f t="shared" si="115"/>
        <v>0</v>
      </c>
      <c r="M651" s="7">
        <f t="shared" si="115"/>
        <v>0</v>
      </c>
      <c r="N651" s="7">
        <v>0</v>
      </c>
      <c r="O651" s="7">
        <v>0</v>
      </c>
      <c r="P651" s="7">
        <v>0</v>
      </c>
      <c r="Q651" s="7"/>
      <c r="R651" s="7"/>
      <c r="S651" s="7"/>
      <c r="T651" s="7"/>
      <c r="U651" s="141">
        <f aca="true" t="shared" si="116" ref="U651:Z651">SUM(U648:U650)</f>
        <v>0</v>
      </c>
      <c r="V651" s="141">
        <f t="shared" si="116"/>
        <v>0</v>
      </c>
      <c r="W651" s="141">
        <f t="shared" si="116"/>
        <v>0</v>
      </c>
      <c r="X651" s="141">
        <f>SUM(X648:X650)</f>
        <v>0</v>
      </c>
      <c r="Y651" s="141">
        <f t="shared" si="116"/>
        <v>0</v>
      </c>
      <c r="Z651" s="141">
        <f t="shared" si="116"/>
        <v>0</v>
      </c>
      <c r="AA651" s="141">
        <f>SUM(AA648:AA650)</f>
        <v>0</v>
      </c>
      <c r="AB651" s="64">
        <v>0</v>
      </c>
      <c r="AC651" s="141">
        <f>SUM(AC648:AC650)</f>
        <v>0</v>
      </c>
      <c r="AD651" s="7"/>
      <c r="AE651" s="26">
        <f>SUM(AE648:AE650)</f>
        <v>0</v>
      </c>
      <c r="AF651" s="218"/>
    </row>
    <row r="652" spans="1:32" ht="14.25">
      <c r="A652" s="21"/>
      <c r="B652" s="19"/>
      <c r="C652" s="19"/>
      <c r="D652" s="18"/>
      <c r="E652" s="23"/>
      <c r="F652" s="9"/>
      <c r="G652" s="9"/>
      <c r="H652" s="9"/>
      <c r="I652" s="9"/>
      <c r="AF652" s="218"/>
    </row>
    <row r="653" spans="1:32" ht="15" thickBot="1">
      <c r="A653" s="1" t="s">
        <v>603</v>
      </c>
      <c r="B653" s="19"/>
      <c r="C653" s="19"/>
      <c r="E653" s="9">
        <f aca="true" t="shared" si="117" ref="E653:J653">SUM(E12+E37+E53+E79+E91+E109+E120+E145+E176+E179+E187+E211+E215+E217+E225+E227+E236+E289+E294+E334+E352+E369+E395+E429+E431+E434+E440+E480+E482+E531+E535+E537+E544+E566+E571+E573+E578+E586+E592+E597+E602+E623+E638+E646+E651)</f>
        <v>10619647.06</v>
      </c>
      <c r="F653" s="9">
        <f t="shared" si="117"/>
        <v>12678358.530000003</v>
      </c>
      <c r="G653" s="9">
        <f t="shared" si="117"/>
        <v>11680104.650000004</v>
      </c>
      <c r="H653" s="39">
        <f t="shared" si="117"/>
        <v>12720096.13</v>
      </c>
      <c r="I653" s="39">
        <f t="shared" si="117"/>
        <v>13623382.640000004</v>
      </c>
      <c r="J653" s="39">
        <f t="shared" si="117"/>
        <v>14640824.230000002</v>
      </c>
      <c r="K653" s="39">
        <f aca="true" t="shared" si="118" ref="K653:S653">SUM(K12+K37+K53+K79+K91+K109+K120+K145+K176+K179+K187+K211+K215+K217+K225+K227+K236+K289+K294+K334+K352+K369+K395+K429+K431+K432+K434+K440+K480+K482+K531+K535+K537+K544+K566+K571+K573+K578+K586+K592+K597+K602+K623+K638+K646+K651)</f>
        <v>14761546.080000002</v>
      </c>
      <c r="L653" s="39">
        <f t="shared" si="118"/>
        <v>13988592.469999999</v>
      </c>
      <c r="M653" s="39">
        <f t="shared" si="118"/>
        <v>14178397.299999999</v>
      </c>
      <c r="N653" s="39">
        <f t="shared" si="118"/>
        <v>14699109.090000002</v>
      </c>
      <c r="O653" s="39">
        <f t="shared" si="118"/>
        <v>14487872.160000004</v>
      </c>
      <c r="P653" s="39">
        <f t="shared" si="118"/>
        <v>13222180.1</v>
      </c>
      <c r="Q653" s="39">
        <f t="shared" si="118"/>
        <v>14006484.579999998</v>
      </c>
      <c r="R653" s="39">
        <f t="shared" si="118"/>
        <v>13874172.342</v>
      </c>
      <c r="S653" s="39">
        <f t="shared" si="118"/>
        <v>14072757.950000001</v>
      </c>
      <c r="T653" s="39">
        <f>SUM(T12+T37+T53+T79+T91+T109+T120+T145+T176+T179+T187+T211+T215+T217+T225+T227+T229+T231+T232+T236+T289+T294+T334+T352+T369+T371+T395+T429+T431+T432+T434+T440+T480+T482+T531+T535+T537+T544+T566+T571+T573+T578+T586+T592+T597+T602+T623+T638+T646+T651)</f>
        <v>14903567.329999998</v>
      </c>
      <c r="U653" s="39">
        <f>SUM(U12+U37+U53+U79+U91+U109+U120+U145+U176+U179+U187+U211+U215+U217+U225+U227+U229+U231+U232+U236+U289+U294+U334+U352+U369+U371+U395+U429+U431+U432+U434+U440+U480+U482+U531+U535+U537+U544+U566+U571+U573+U578+U586+U592+U597+U602+U623+U638+U646+U651)</f>
        <v>14460850.289999997</v>
      </c>
      <c r="V653" s="39">
        <f>SUM(V12+V37+V53+V79+V91+V109+V120+V145+V176+V179+V187+V211+V215+V217+V225+V227+V234+V236+V289+V294+V334+V352+V369+V371+V395+V429+V431+V432+V434+V440+V480+V482+V531+V535+V537+V544+V566+V571+V573+V578+V586+V592+V597+V602+V623+V638+V646+V651)</f>
        <v>17875567.16</v>
      </c>
      <c r="W653" s="39">
        <f>SUM(W12+W37+W53+W79+W91+W109+W120+W145+W176+W179+W187+W211+W215+W217+W225+W227+W229+W231+W232+W236+W289+W294+W334+W352+W369+W371+W395+W429+W431+W432+W434+W440+W480+W482+W531+W535+W537+W544+W566+W571+W573+W578+W586+W592+W597+W602+W623+W638+W646+W651)</f>
        <v>14552362.74</v>
      </c>
      <c r="X653" s="39">
        <f>SUM(X12+X37+X53+X79+X91+X109+X120+X145+X176+X179+X187+X211+X215+X217+X225+X227+X229+X231+X232+X236+X289+X294+X334+X352+X369+X371+X395+X429+X431+X432+X434+X440+X480+X482+X531+X535+X537+X544+X566+X571+X573+X578+X586+X592+X597+X602+X623+X638+X646+X651)</f>
        <v>15872794.69</v>
      </c>
      <c r="Y653" s="39">
        <f>SUM(Y12+Y37+Y53+Y79+Y91+Y109+Y120+Y145+Y176+Y179+Y187+Y211+Y215+Y217+Y225+Y227+Y234+Y236+Y289+Y294+Y334+Y336+Y352+Y369+Y371+Y395+Y429+Y431+Y432+Y434+Y440+Y480+Y482+Y531+Y535+Y537+Y544+Y566+Y571+Y573+Y578+Y586+Y592+Y597+Y602+Y623+Y638+Y646+Y651)</f>
        <v>16790156</v>
      </c>
      <c r="Z653" s="39">
        <f>SUM(Z12+Z37+Z53+Z79+Z91+Z109+Z120+Z145+Z176+Z179+Z187+Z211+Z215+Z217+Z225+Z227+Z234+Z236+Z289+Z294+Z334+Z336+Z352+Z369+Z371+Z395+Z429+Z431+Z432+Z434+Z440+Z480+Z482+Z531+Z535+Z537+Z544+Z566+Z571+Z573+Z578+Z586+Z592+Z597+Z602+Z623+Z638+Z646+Z651)</f>
        <v>16790156</v>
      </c>
      <c r="AA653" s="39">
        <f>SUM(AA12+AA37+AA53+AA79+AA91+AA109+AA120+AA145+AA176+AA179+AA187+AA211+AA215+AA217+AA225+AA227+AA229+AA231+AA232+AA236+AA289+AA294+AA334+AA352+AA369+AA371+AA395+AA429+AA431+AA432+AA434+AA440+AA480+AA482+AA531+AA535+AA537+AA544+AA566+AA571+AA573+AA578+AA586+AA592+AA597+AA602+AA623+AA638+AA646+AA651)</f>
        <v>14013023.24</v>
      </c>
      <c r="AB653" s="68">
        <f>SUM(AA653/Z653)</f>
        <v>0.8345975606182575</v>
      </c>
      <c r="AC653" s="39">
        <f>SUM(AC12+AC37+AC53+AC79+AC91+AC109+AC120+AC145+AC176+AC179+AC187+AC211+AC215+AC217+AC225+AC227+AC229+AC230+AC234+AC236+AC289+AC294+AC334+AC352+AC369+AC371+AC395+AC429+AC431+AC432+AC434+AC440+AC480+AC482+AC531+AC535+AC537+AC544+AC566+AC571+AC573+AC578+AC586+AC592+AC597+AC602+AC623+AC638+AC646+AC651)</f>
        <v>18537000</v>
      </c>
      <c r="AD653" s="39">
        <f>SUM(AD12+AD37+AD53+AD79+AD91+AD109+AD120+AD145+AD176+AD179+AD187+AD211+AD215+AD217+AD225+AD227+AD229+AD230+AD234+AD236+AD289+AD294+AD334+AD352+AD369+AD371+AD395+AD429+AD431+AD432+AD434+AD440+AD480+AD482+AD531+AD535+AD537+AD544+AD566+AD571+AD573+AD578+AD586+AD592+AD597+AD602+AD623+AD638+AD646+AD651)</f>
        <v>-693425</v>
      </c>
      <c r="AE653" s="39">
        <f>SUM(AE12+AE37+AE53+AE79+AE91+AE109+AE120+AE145+AE176+AE179+AE187+AE211+AE215+AE217+AE225+AE227+AE229+AE230+AE234+AE236+AE289+AE294+AE334+AE352+AE369+AE371+AE395+AE429+AE431+AE432+AE434+AE440+AE480+AE482+AE531+AE535+AE537+AE544+AE566+AE571+AE573+AE578+AE586+AE592+AE597+AE602+AE623+AE638+AE646+AE651)</f>
        <v>17843575</v>
      </c>
      <c r="AF653" s="218"/>
    </row>
    <row r="654" spans="2:30" ht="15" thickTop="1">
      <c r="B654" s="19"/>
      <c r="C654" s="1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139"/>
      <c r="V654" s="139"/>
      <c r="W654" s="139"/>
      <c r="X654" s="139"/>
      <c r="Y654" s="139"/>
      <c r="Z654" s="139"/>
      <c r="AA654" s="139"/>
      <c r="AC654" s="9"/>
      <c r="AD654" s="9"/>
    </row>
    <row r="655" spans="1:31" ht="14.25">
      <c r="A655" s="134" t="s">
        <v>482</v>
      </c>
      <c r="B655" s="134"/>
      <c r="C655" s="146"/>
      <c r="D655" s="186">
        <f ca="1">TODAY()</f>
        <v>45033</v>
      </c>
      <c r="E655" s="13" t="s">
        <v>702</v>
      </c>
      <c r="F655" s="14" t="s">
        <v>1</v>
      </c>
      <c r="G655" s="15" t="s">
        <v>2</v>
      </c>
      <c r="H655" s="14" t="s">
        <v>483</v>
      </c>
      <c r="I655" s="14" t="s">
        <v>484</v>
      </c>
      <c r="J655" s="14" t="s">
        <v>707</v>
      </c>
      <c r="K655" s="14" t="s">
        <v>894</v>
      </c>
      <c r="L655" s="14" t="s">
        <v>959</v>
      </c>
      <c r="M655" s="14" t="s">
        <v>1005</v>
      </c>
      <c r="N655" s="14" t="s">
        <v>1047</v>
      </c>
      <c r="O655" s="14" t="s">
        <v>1070</v>
      </c>
      <c r="P655" s="14" t="s">
        <v>1174</v>
      </c>
      <c r="Q655" s="14" t="s">
        <v>1144</v>
      </c>
      <c r="R655" s="14" t="s">
        <v>1175</v>
      </c>
      <c r="S655" s="14" t="s">
        <v>1185</v>
      </c>
      <c r="T655" s="14" t="s">
        <v>1207</v>
      </c>
      <c r="U655" s="133" t="s">
        <v>1221</v>
      </c>
      <c r="V655" s="133" t="s">
        <v>1236</v>
      </c>
      <c r="W655" s="133" t="s">
        <v>1280</v>
      </c>
      <c r="X655" s="133" t="s">
        <v>1295</v>
      </c>
      <c r="Y655" s="133" t="s">
        <v>1330</v>
      </c>
      <c r="Z655" s="133" t="s">
        <v>1330</v>
      </c>
      <c r="AA655" s="133" t="s">
        <v>1330</v>
      </c>
      <c r="AB655" s="61"/>
      <c r="AC655" s="14" t="s">
        <v>1356</v>
      </c>
      <c r="AD655" s="14" t="s">
        <v>1356</v>
      </c>
      <c r="AE655" s="14" t="s">
        <v>1356</v>
      </c>
    </row>
    <row r="656" spans="1:31" ht="14.25">
      <c r="A656" s="134" t="s">
        <v>1358</v>
      </c>
      <c r="B656" s="134"/>
      <c r="C656" s="146"/>
      <c r="D656" s="146"/>
      <c r="E656" s="16"/>
      <c r="F656" s="14"/>
      <c r="G656" s="15"/>
      <c r="H656" s="14"/>
      <c r="I656" s="14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36"/>
      <c r="V656" s="136"/>
      <c r="W656" s="136"/>
      <c r="X656" s="136"/>
      <c r="Y656" s="136" t="s">
        <v>700</v>
      </c>
      <c r="Z656" s="136" t="s">
        <v>951</v>
      </c>
      <c r="AA656" s="136" t="s">
        <v>902</v>
      </c>
      <c r="AB656" s="62"/>
      <c r="AC656" s="15" t="s">
        <v>1116</v>
      </c>
      <c r="AD656" s="15" t="s">
        <v>1328</v>
      </c>
      <c r="AE656" s="15" t="s">
        <v>700</v>
      </c>
    </row>
    <row r="657" spans="1:31" ht="14.25">
      <c r="A657" s="178" t="s">
        <v>1004</v>
      </c>
      <c r="B657" s="134"/>
      <c r="C657" s="146"/>
      <c r="D657" s="134"/>
      <c r="E657" s="16" t="s">
        <v>3</v>
      </c>
      <c r="F657" s="16" t="s">
        <v>3</v>
      </c>
      <c r="G657" s="16" t="s">
        <v>3</v>
      </c>
      <c r="H657" s="17" t="s">
        <v>3</v>
      </c>
      <c r="I657" s="17" t="s">
        <v>3</v>
      </c>
      <c r="J657" s="17" t="s">
        <v>3</v>
      </c>
      <c r="K657" s="17" t="s">
        <v>3</v>
      </c>
      <c r="L657" s="17" t="s">
        <v>3</v>
      </c>
      <c r="M657" s="17" t="s">
        <v>3</v>
      </c>
      <c r="N657" s="17" t="s">
        <v>3</v>
      </c>
      <c r="O657" s="17" t="s">
        <v>3</v>
      </c>
      <c r="P657" s="17" t="s">
        <v>3</v>
      </c>
      <c r="Q657" s="17" t="s">
        <v>3</v>
      </c>
      <c r="R657" s="17" t="s">
        <v>3</v>
      </c>
      <c r="S657" s="17" t="s">
        <v>3</v>
      </c>
      <c r="T657" s="17" t="s">
        <v>3</v>
      </c>
      <c r="U657" s="17" t="s">
        <v>3</v>
      </c>
      <c r="V657" s="17" t="s">
        <v>3</v>
      </c>
      <c r="W657" s="17" t="s">
        <v>3</v>
      </c>
      <c r="X657" s="17" t="s">
        <v>3</v>
      </c>
      <c r="Y657" s="135" t="s">
        <v>701</v>
      </c>
      <c r="Z657" s="160"/>
      <c r="AA657" s="160">
        <v>44985</v>
      </c>
      <c r="AB657" s="63" t="s">
        <v>903</v>
      </c>
      <c r="AC657" s="69"/>
      <c r="AD657" s="55"/>
      <c r="AE657" s="67" t="s">
        <v>701</v>
      </c>
    </row>
    <row r="658" spans="1:31" ht="14.25">
      <c r="A658" s="188" t="s">
        <v>597</v>
      </c>
      <c r="B658" s="189"/>
      <c r="C658" s="190"/>
      <c r="D658" s="189"/>
      <c r="E658" s="113"/>
      <c r="F658" s="113"/>
      <c r="G658" s="113"/>
      <c r="H658" s="114"/>
      <c r="I658" s="113"/>
      <c r="J658" s="114"/>
      <c r="K658" s="115" t="s">
        <v>901</v>
      </c>
      <c r="L658" s="115"/>
      <c r="M658" s="115"/>
      <c r="N658" s="115"/>
      <c r="O658" s="115"/>
      <c r="P658" s="115"/>
      <c r="Q658" s="115"/>
      <c r="R658" s="115"/>
      <c r="S658" s="115"/>
      <c r="T658" s="115"/>
      <c r="U658" s="143"/>
      <c r="V658" s="143"/>
      <c r="W658" s="143"/>
      <c r="X658" s="143"/>
      <c r="Y658" s="143"/>
      <c r="Z658" s="143"/>
      <c r="AA658" s="143"/>
      <c r="AB658" s="80">
        <v>0.75</v>
      </c>
      <c r="AC658" s="114"/>
      <c r="AD658" s="114"/>
      <c r="AE658" s="114"/>
    </row>
    <row r="659" spans="1:28" ht="14.25">
      <c r="A659" s="146" t="s">
        <v>4</v>
      </c>
      <c r="B659" s="179" t="s">
        <v>5</v>
      </c>
      <c r="C659" s="179" t="s">
        <v>6</v>
      </c>
      <c r="D659" s="191" t="s">
        <v>7</v>
      </c>
      <c r="E659" s="7">
        <v>6441253</v>
      </c>
      <c r="F659" s="9">
        <v>6866724.92</v>
      </c>
      <c r="G659" s="9">
        <v>5570958.53</v>
      </c>
      <c r="H659" s="9">
        <v>5894926.92</v>
      </c>
      <c r="I659" s="9">
        <v>6015334</v>
      </c>
      <c r="J659" s="26">
        <v>6087252</v>
      </c>
      <c r="K659" s="26">
        <v>6201450.52</v>
      </c>
      <c r="L659" s="26">
        <v>8558165.45</v>
      </c>
      <c r="M659" s="26">
        <v>8969379.57</v>
      </c>
      <c r="N659" s="26">
        <v>9126372.43</v>
      </c>
      <c r="O659" s="26">
        <v>9274923.82</v>
      </c>
      <c r="P659" s="26">
        <v>7640837</v>
      </c>
      <c r="Q659" s="26">
        <v>7754472.54</v>
      </c>
      <c r="R659" s="26">
        <v>7892607.23</v>
      </c>
      <c r="S659" s="26">
        <v>8035652.18</v>
      </c>
      <c r="T659" s="26">
        <v>8192789.07</v>
      </c>
      <c r="U659" s="137">
        <v>8329354.51</v>
      </c>
      <c r="V659" s="137">
        <v>8488368.2</v>
      </c>
      <c r="W659" s="137">
        <v>8757422.41</v>
      </c>
      <c r="X659" s="137">
        <v>8692611.44</v>
      </c>
      <c r="Y659" s="137">
        <v>8762170</v>
      </c>
      <c r="Z659" s="215">
        <f>Y659</f>
        <v>8762170</v>
      </c>
      <c r="AA659" s="215">
        <v>9038988.04</v>
      </c>
      <c r="AB659" s="171">
        <f aca="true" t="shared" si="119" ref="AB659:AB727">SUM(AA659/Z659)</f>
        <v>1.0315924069037692</v>
      </c>
    </row>
    <row r="660" spans="1:31" ht="14.25">
      <c r="A660" s="21"/>
      <c r="B660" s="19" t="s">
        <v>8</v>
      </c>
      <c r="C660" s="19" t="s">
        <v>6</v>
      </c>
      <c r="D660" s="20" t="s">
        <v>9</v>
      </c>
      <c r="E660" s="7">
        <v>10000</v>
      </c>
      <c r="F660" s="9">
        <v>64483.79</v>
      </c>
      <c r="G660" s="7">
        <v>2136794.42</v>
      </c>
      <c r="H660" s="9">
        <v>2020528.92</v>
      </c>
      <c r="I660" s="9">
        <v>2080433.64</v>
      </c>
      <c r="J660" s="26">
        <v>2110905.97</v>
      </c>
      <c r="K660" s="26">
        <v>2152004.45</v>
      </c>
      <c r="L660" s="26">
        <v>24817.8</v>
      </c>
      <c r="M660" s="26">
        <v>25628.98</v>
      </c>
      <c r="N660" s="26">
        <v>10000</v>
      </c>
      <c r="O660" s="26">
        <v>10000</v>
      </c>
      <c r="P660" s="26">
        <v>10000</v>
      </c>
      <c r="Q660" s="26">
        <v>10000</v>
      </c>
      <c r="R660" s="26">
        <v>10000</v>
      </c>
      <c r="S660" s="26">
        <v>0</v>
      </c>
      <c r="T660" s="26">
        <v>17203.45</v>
      </c>
      <c r="U660" s="137">
        <v>55832</v>
      </c>
      <c r="V660" s="137">
        <v>59122.28</v>
      </c>
      <c r="W660" s="137">
        <v>10000</v>
      </c>
      <c r="X660" s="137">
        <v>65932.84</v>
      </c>
      <c r="Y660" s="26">
        <v>69532</v>
      </c>
      <c r="Z660" s="167">
        <f>Y660</f>
        <v>69532</v>
      </c>
      <c r="AA660" s="167">
        <v>69531.93</v>
      </c>
      <c r="AB660" s="171">
        <f t="shared" si="119"/>
        <v>0.999998993269286</v>
      </c>
      <c r="AC660" s="26">
        <v>73252</v>
      </c>
      <c r="AE660" s="26">
        <f>SUM(AC660:AD660)</f>
        <v>73252</v>
      </c>
    </row>
    <row r="661" spans="1:31" ht="14.25">
      <c r="A661" s="21"/>
      <c r="B661" s="19" t="s">
        <v>10</v>
      </c>
      <c r="C661" s="19" t="s">
        <v>6</v>
      </c>
      <c r="D661" s="20" t="s">
        <v>683</v>
      </c>
      <c r="E661" s="7">
        <v>51403</v>
      </c>
      <c r="F661" s="9">
        <v>28915.49</v>
      </c>
      <c r="G661" s="7">
        <v>56489.06</v>
      </c>
      <c r="H661" s="9">
        <v>67371.66</v>
      </c>
      <c r="I661" s="9">
        <v>65826.89</v>
      </c>
      <c r="J661" s="26">
        <v>78419.34</v>
      </c>
      <c r="K661" s="26">
        <v>59268.99</v>
      </c>
      <c r="L661" s="26">
        <v>59630.3</v>
      </c>
      <c r="M661" s="26">
        <v>62882.65</v>
      </c>
      <c r="N661" s="26">
        <v>60569.41</v>
      </c>
      <c r="O661" s="26">
        <v>202777.08</v>
      </c>
      <c r="P661" s="26">
        <v>73367.64</v>
      </c>
      <c r="Q661" s="26">
        <v>61638.43</v>
      </c>
      <c r="R661" s="26">
        <v>66703.45</v>
      </c>
      <c r="S661" s="26">
        <v>32556.21</v>
      </c>
      <c r="T661" s="26">
        <v>65946.97</v>
      </c>
      <c r="U661" s="137">
        <v>33597.73</v>
      </c>
      <c r="V661" s="137">
        <v>34868.78</v>
      </c>
      <c r="W661" s="137">
        <v>25858.09</v>
      </c>
      <c r="X661" s="137">
        <v>33861.94</v>
      </c>
      <c r="Y661" s="26">
        <v>50000</v>
      </c>
      <c r="Z661" s="167">
        <f aca="true" t="shared" si="120" ref="Z661:Z725">Y661</f>
        <v>50000</v>
      </c>
      <c r="AA661" s="167">
        <v>39942.62</v>
      </c>
      <c r="AB661" s="171">
        <f t="shared" si="119"/>
        <v>0.7988524</v>
      </c>
      <c r="AC661" s="26">
        <v>50000</v>
      </c>
      <c r="AE661" s="26">
        <f aca="true" t="shared" si="121" ref="AE661:AE741">SUM(AC661:AD661)</f>
        <v>50000</v>
      </c>
    </row>
    <row r="662" spans="1:31" ht="14.25">
      <c r="A662" s="21"/>
      <c r="B662" s="19" t="s">
        <v>11</v>
      </c>
      <c r="C662" s="19" t="s">
        <v>12</v>
      </c>
      <c r="D662" s="20" t="s">
        <v>13</v>
      </c>
      <c r="E662" s="7">
        <v>2106764</v>
      </c>
      <c r="F662" s="9">
        <v>2187144.01</v>
      </c>
      <c r="G662" s="7">
        <v>2169270.9</v>
      </c>
      <c r="H662" s="9">
        <v>2367586.65</v>
      </c>
      <c r="I662" s="9">
        <v>2411773.68</v>
      </c>
      <c r="J662" s="26">
        <v>2700653.17</v>
      </c>
      <c r="K662" s="26">
        <v>2685957.48</v>
      </c>
      <c r="L662" s="26">
        <v>2486529.69</v>
      </c>
      <c r="M662" s="26">
        <v>2592035.36</v>
      </c>
      <c r="N662" s="26">
        <v>2660776.14</v>
      </c>
      <c r="O662" s="26">
        <v>2702596.05</v>
      </c>
      <c r="P662" s="26">
        <v>2763137.08</v>
      </c>
      <c r="Q662" s="26">
        <v>2825464.02</v>
      </c>
      <c r="R662" s="26">
        <v>2887353.35</v>
      </c>
      <c r="S662" s="26">
        <v>2995148.06</v>
      </c>
      <c r="T662" s="26">
        <v>3163519.9</v>
      </c>
      <c r="U662" s="137">
        <v>3426552.18</v>
      </c>
      <c r="V662" s="137">
        <v>3591031.75</v>
      </c>
      <c r="W662" s="137">
        <v>3462644.26</v>
      </c>
      <c r="X662" s="137">
        <v>4321924.68</v>
      </c>
      <c r="Y662" s="26">
        <v>3848700</v>
      </c>
      <c r="Z662" s="167">
        <v>3848800</v>
      </c>
      <c r="AA662" s="167">
        <v>3356432.18</v>
      </c>
      <c r="AB662" s="171">
        <f t="shared" si="119"/>
        <v>0.8720723810018708</v>
      </c>
      <c r="AC662" s="26">
        <v>3950000</v>
      </c>
      <c r="AD662" s="26">
        <v>195000</v>
      </c>
      <c r="AE662" s="26">
        <f t="shared" si="121"/>
        <v>4145000</v>
      </c>
    </row>
    <row r="663" spans="1:31" ht="14.25">
      <c r="A663" s="21"/>
      <c r="B663" s="19" t="s">
        <v>1128</v>
      </c>
      <c r="C663" s="19" t="s">
        <v>6</v>
      </c>
      <c r="D663" s="20" t="s">
        <v>1129</v>
      </c>
      <c r="E663" s="7"/>
      <c r="F663" s="9"/>
      <c r="G663" s="7"/>
      <c r="H663" s="9"/>
      <c r="I663" s="9"/>
      <c r="P663" s="26">
        <v>79790.34</v>
      </c>
      <c r="Q663" s="26">
        <v>90676.42</v>
      </c>
      <c r="R663" s="26">
        <v>90185.84</v>
      </c>
      <c r="S663" s="26">
        <v>79094.88</v>
      </c>
      <c r="T663" s="26">
        <v>85268.76</v>
      </c>
      <c r="U663" s="137">
        <v>89932.54</v>
      </c>
      <c r="V663" s="137">
        <v>73732.61</v>
      </c>
      <c r="W663" s="137">
        <v>79307</v>
      </c>
      <c r="X663" s="137">
        <v>109611.79</v>
      </c>
      <c r="Y663" s="26">
        <v>131000</v>
      </c>
      <c r="Z663" s="167">
        <f t="shared" si="120"/>
        <v>131000</v>
      </c>
      <c r="AA663" s="167">
        <v>74466.15</v>
      </c>
      <c r="AB663" s="171">
        <f t="shared" si="119"/>
        <v>0.568443893129771</v>
      </c>
      <c r="AC663" s="26">
        <v>110000</v>
      </c>
      <c r="AD663" s="26">
        <v>10000</v>
      </c>
      <c r="AE663" s="26">
        <f t="shared" si="121"/>
        <v>120000</v>
      </c>
    </row>
    <row r="664" spans="1:31" ht="14.25">
      <c r="A664" s="21"/>
      <c r="B664" s="19" t="s">
        <v>14</v>
      </c>
      <c r="C664" s="19" t="s">
        <v>6</v>
      </c>
      <c r="D664" s="20" t="s">
        <v>15</v>
      </c>
      <c r="E664" s="7">
        <v>81036</v>
      </c>
      <c r="F664" s="9">
        <v>116065.95</v>
      </c>
      <c r="G664" s="7">
        <v>120034.77</v>
      </c>
      <c r="H664" s="9">
        <v>131228</v>
      </c>
      <c r="I664" s="9">
        <v>112237.79</v>
      </c>
      <c r="J664" s="26">
        <v>192779.47</v>
      </c>
      <c r="K664" s="26">
        <v>162871.76</v>
      </c>
      <c r="L664" s="26">
        <v>184200.84</v>
      </c>
      <c r="M664" s="26">
        <v>199103.56</v>
      </c>
      <c r="N664" s="26">
        <v>195574.85</v>
      </c>
      <c r="O664" s="26">
        <v>187103.02</v>
      </c>
      <c r="P664" s="26">
        <v>177236.97</v>
      </c>
      <c r="Q664" s="26">
        <v>175530.09</v>
      </c>
      <c r="R664" s="26">
        <v>171585.3</v>
      </c>
      <c r="S664" s="26">
        <v>176817.57</v>
      </c>
      <c r="T664" s="26">
        <v>130556.92</v>
      </c>
      <c r="U664" s="137">
        <v>175954.58</v>
      </c>
      <c r="V664" s="137">
        <f>218887.92-44626.09</f>
        <v>174261.83000000002</v>
      </c>
      <c r="W664" s="137">
        <v>131363.75</v>
      </c>
      <c r="X664" s="137">
        <v>167019.59</v>
      </c>
      <c r="Y664" s="26">
        <v>180000</v>
      </c>
      <c r="Z664" s="167">
        <f t="shared" si="120"/>
        <v>180000</v>
      </c>
      <c r="AA664" s="167">
        <v>160731.61</v>
      </c>
      <c r="AB664" s="171">
        <f t="shared" si="119"/>
        <v>0.8929533888888889</v>
      </c>
      <c r="AC664" s="26">
        <v>175000</v>
      </c>
      <c r="AE664" s="26">
        <f t="shared" si="121"/>
        <v>175000</v>
      </c>
    </row>
    <row r="665" spans="1:31" ht="14.25">
      <c r="A665" s="21"/>
      <c r="B665" s="19" t="s">
        <v>16</v>
      </c>
      <c r="C665" s="19" t="s">
        <v>17</v>
      </c>
      <c r="D665" s="20" t="s">
        <v>18</v>
      </c>
      <c r="E665" s="7">
        <v>1835</v>
      </c>
      <c r="F665" s="9">
        <v>793</v>
      </c>
      <c r="G665" s="7">
        <v>1103.33</v>
      </c>
      <c r="H665" s="9">
        <v>1760.25</v>
      </c>
      <c r="I665" s="9">
        <v>1120.5</v>
      </c>
      <c r="J665" s="26">
        <v>725.25</v>
      </c>
      <c r="K665" s="26">
        <v>479.25</v>
      </c>
      <c r="L665" s="26">
        <v>826.05</v>
      </c>
      <c r="M665" s="26">
        <v>558.75</v>
      </c>
      <c r="N665" s="26">
        <v>633.5</v>
      </c>
      <c r="O665" s="26">
        <v>585.9</v>
      </c>
      <c r="P665" s="26">
        <v>446.98</v>
      </c>
      <c r="Q665" s="26">
        <v>412.75</v>
      </c>
      <c r="R665" s="26">
        <v>407.5</v>
      </c>
      <c r="S665" s="26">
        <v>519.75</v>
      </c>
      <c r="T665" s="26">
        <v>381.25</v>
      </c>
      <c r="U665" s="137">
        <v>437.25</v>
      </c>
      <c r="V665" s="137">
        <v>702.75</v>
      </c>
      <c r="W665" s="137">
        <v>375.5</v>
      </c>
      <c r="X665" s="137">
        <v>262.5</v>
      </c>
      <c r="Y665" s="26">
        <v>8000</v>
      </c>
      <c r="Z665" s="167">
        <f t="shared" si="120"/>
        <v>8000</v>
      </c>
      <c r="AA665" s="167">
        <v>331</v>
      </c>
      <c r="AB665" s="171">
        <f t="shared" si="119"/>
        <v>0.041375</v>
      </c>
      <c r="AC665" s="26">
        <v>5000</v>
      </c>
      <c r="AE665" s="26">
        <f t="shared" si="121"/>
        <v>5000</v>
      </c>
    </row>
    <row r="666" spans="1:31" ht="14.25">
      <c r="A666" s="21"/>
      <c r="B666" s="19" t="s">
        <v>16</v>
      </c>
      <c r="C666" s="19" t="s">
        <v>12</v>
      </c>
      <c r="D666" s="20" t="s">
        <v>19</v>
      </c>
      <c r="E666" s="7">
        <v>2242</v>
      </c>
      <c r="F666" s="9">
        <v>3190</v>
      </c>
      <c r="G666" s="7">
        <v>2680</v>
      </c>
      <c r="H666" s="9">
        <v>2460</v>
      </c>
      <c r="I666" s="9">
        <v>2780</v>
      </c>
      <c r="J666" s="26">
        <v>2660</v>
      </c>
      <c r="K666" s="26">
        <v>2480</v>
      </c>
      <c r="L666" s="26">
        <v>2150</v>
      </c>
      <c r="M666" s="26">
        <v>2200</v>
      </c>
      <c r="N666" s="26">
        <v>3820</v>
      </c>
      <c r="O666" s="26">
        <v>5220</v>
      </c>
      <c r="P666" s="26">
        <v>5180</v>
      </c>
      <c r="Q666" s="26">
        <v>4240</v>
      </c>
      <c r="R666" s="26">
        <v>5440</v>
      </c>
      <c r="S666" s="26">
        <v>5300</v>
      </c>
      <c r="T666" s="26">
        <v>5580</v>
      </c>
      <c r="U666" s="137">
        <v>7350</v>
      </c>
      <c r="V666" s="137">
        <v>7222</v>
      </c>
      <c r="W666" s="137">
        <v>7980</v>
      </c>
      <c r="X666" s="137">
        <v>9620</v>
      </c>
      <c r="Y666" s="26">
        <v>7500</v>
      </c>
      <c r="Z666" s="167">
        <f t="shared" si="120"/>
        <v>7500</v>
      </c>
      <c r="AA666" s="167">
        <v>7740</v>
      </c>
      <c r="AB666" s="171">
        <f t="shared" si="119"/>
        <v>1.032</v>
      </c>
      <c r="AC666" s="26">
        <v>8000</v>
      </c>
      <c r="AE666" s="26">
        <f t="shared" si="121"/>
        <v>8000</v>
      </c>
    </row>
    <row r="667" spans="1:31" ht="14.25">
      <c r="A667" s="21"/>
      <c r="B667" s="19" t="s">
        <v>20</v>
      </c>
      <c r="C667" s="19" t="s">
        <v>6</v>
      </c>
      <c r="D667" s="20" t="s">
        <v>21</v>
      </c>
      <c r="E667" s="7">
        <v>567</v>
      </c>
      <c r="F667" s="9">
        <v>26633.89</v>
      </c>
      <c r="G667" s="7">
        <v>57163.07</v>
      </c>
      <c r="H667" s="9">
        <v>175</v>
      </c>
      <c r="I667" s="9">
        <v>19067.08</v>
      </c>
      <c r="J667" s="26">
        <v>627.08</v>
      </c>
      <c r="K667" s="26">
        <v>589.48</v>
      </c>
      <c r="L667" s="26">
        <v>16965</v>
      </c>
      <c r="M667" s="26">
        <v>2985.95</v>
      </c>
      <c r="N667" s="26">
        <v>8757.15</v>
      </c>
      <c r="O667" s="26">
        <v>635.65</v>
      </c>
      <c r="P667" s="26">
        <v>3045.03</v>
      </c>
      <c r="Q667" s="26">
        <v>2329.12</v>
      </c>
      <c r="R667" s="26">
        <v>1031.22</v>
      </c>
      <c r="S667" s="26">
        <v>566.87</v>
      </c>
      <c r="T667" s="26">
        <v>3737.37</v>
      </c>
      <c r="U667" s="137">
        <v>1140.64</v>
      </c>
      <c r="V667" s="137">
        <v>1389.96</v>
      </c>
      <c r="W667" s="137">
        <v>1072.02</v>
      </c>
      <c r="X667" s="137">
        <v>162.09</v>
      </c>
      <c r="Y667" s="26">
        <v>5000</v>
      </c>
      <c r="Z667" s="167">
        <f t="shared" si="120"/>
        <v>5000</v>
      </c>
      <c r="AA667" s="167">
        <v>134.71</v>
      </c>
      <c r="AB667" s="171">
        <f t="shared" si="119"/>
        <v>0.026942</v>
      </c>
      <c r="AC667" s="26">
        <v>2500</v>
      </c>
      <c r="AE667" s="26">
        <f t="shared" si="121"/>
        <v>2500</v>
      </c>
    </row>
    <row r="668" spans="1:31" ht="14.25">
      <c r="A668" s="21"/>
      <c r="B668" s="70" t="s">
        <v>20</v>
      </c>
      <c r="C668" s="70" t="s">
        <v>12</v>
      </c>
      <c r="D668" s="20" t="s">
        <v>21</v>
      </c>
      <c r="E668" s="7"/>
      <c r="F668" s="9"/>
      <c r="G668" s="7"/>
      <c r="H668" s="9"/>
      <c r="I668" s="9"/>
      <c r="N668" s="26">
        <v>671.51</v>
      </c>
      <c r="O668" s="26">
        <v>0</v>
      </c>
      <c r="P668" s="26">
        <v>0</v>
      </c>
      <c r="Q668" s="26">
        <v>0</v>
      </c>
      <c r="R668" s="26">
        <v>0</v>
      </c>
      <c r="T668" s="26">
        <v>200</v>
      </c>
      <c r="U668" s="137">
        <v>0</v>
      </c>
      <c r="V668" s="137">
        <v>360</v>
      </c>
      <c r="W668" s="137">
        <v>0</v>
      </c>
      <c r="X668" s="137">
        <v>0</v>
      </c>
      <c r="Y668" s="26">
        <v>1000</v>
      </c>
      <c r="Z668" s="167">
        <f t="shared" si="120"/>
        <v>1000</v>
      </c>
      <c r="AA668" s="167">
        <v>0</v>
      </c>
      <c r="AB668" s="171">
        <f t="shared" si="119"/>
        <v>0</v>
      </c>
      <c r="AC668" s="26">
        <v>1000</v>
      </c>
      <c r="AE668" s="26">
        <f t="shared" si="121"/>
        <v>1000</v>
      </c>
    </row>
    <row r="669" spans="1:31" ht="14.25">
      <c r="A669" s="21"/>
      <c r="B669" s="70" t="s">
        <v>1034</v>
      </c>
      <c r="C669" s="19" t="s">
        <v>6</v>
      </c>
      <c r="D669" s="20" t="s">
        <v>1035</v>
      </c>
      <c r="E669" s="7"/>
      <c r="F669" s="9"/>
      <c r="G669" s="7"/>
      <c r="H669" s="9"/>
      <c r="I669" s="9"/>
      <c r="L669" s="26">
        <v>600</v>
      </c>
      <c r="M669" s="26">
        <v>2800</v>
      </c>
      <c r="N669" s="26">
        <v>270.5</v>
      </c>
      <c r="O669" s="26">
        <v>862.6</v>
      </c>
      <c r="P669" s="26">
        <v>0</v>
      </c>
      <c r="Q669" s="26">
        <v>0</v>
      </c>
      <c r="R669" s="26">
        <v>-279.76</v>
      </c>
      <c r="S669" s="26">
        <v>0</v>
      </c>
      <c r="T669" s="26">
        <v>0</v>
      </c>
      <c r="U669" s="137">
        <v>0</v>
      </c>
      <c r="V669" s="137">
        <v>0</v>
      </c>
      <c r="W669" s="137">
        <v>0</v>
      </c>
      <c r="X669" s="137">
        <v>0</v>
      </c>
      <c r="Y669" s="26">
        <v>1000</v>
      </c>
      <c r="Z669" s="167">
        <f t="shared" si="120"/>
        <v>1000</v>
      </c>
      <c r="AA669" s="167">
        <v>0</v>
      </c>
      <c r="AB669" s="171">
        <f t="shared" si="119"/>
        <v>0</v>
      </c>
      <c r="AC669" s="26">
        <v>1000</v>
      </c>
      <c r="AE669" s="26">
        <f t="shared" si="121"/>
        <v>1000</v>
      </c>
    </row>
    <row r="670" spans="1:31" ht="14.25">
      <c r="A670" s="21"/>
      <c r="B670" s="70" t="s">
        <v>1034</v>
      </c>
      <c r="C670" s="19" t="s">
        <v>17</v>
      </c>
      <c r="D670" s="20" t="s">
        <v>1053</v>
      </c>
      <c r="E670" s="7"/>
      <c r="F670" s="9"/>
      <c r="G670" s="7"/>
      <c r="H670" s="9"/>
      <c r="I670" s="9"/>
      <c r="M670" s="26">
        <v>0</v>
      </c>
      <c r="N670" s="26">
        <v>3250</v>
      </c>
      <c r="O670" s="26">
        <v>1575</v>
      </c>
      <c r="P670" s="26">
        <v>755.94</v>
      </c>
      <c r="Q670" s="26">
        <v>1650.8</v>
      </c>
      <c r="R670" s="26">
        <v>1250.37</v>
      </c>
      <c r="S670" s="26">
        <v>3100</v>
      </c>
      <c r="T670" s="26">
        <v>2140.16</v>
      </c>
      <c r="U670" s="137">
        <v>4175</v>
      </c>
      <c r="V670" s="137">
        <v>150</v>
      </c>
      <c r="W670" s="137">
        <v>0</v>
      </c>
      <c r="X670" s="137">
        <v>0</v>
      </c>
      <c r="Y670" s="26">
        <v>3000</v>
      </c>
      <c r="Z670" s="167">
        <f t="shared" si="120"/>
        <v>3000</v>
      </c>
      <c r="AA670" s="167">
        <v>0</v>
      </c>
      <c r="AB670" s="171">
        <f t="shared" si="119"/>
        <v>0</v>
      </c>
      <c r="AC670" s="26">
        <v>1000</v>
      </c>
      <c r="AE670" s="26">
        <f t="shared" si="121"/>
        <v>1000</v>
      </c>
    </row>
    <row r="671" spans="1:31" ht="14.25">
      <c r="A671" s="21"/>
      <c r="B671" s="70" t="s">
        <v>1034</v>
      </c>
      <c r="C671" s="19" t="s">
        <v>12</v>
      </c>
      <c r="D671" s="20" t="s">
        <v>1120</v>
      </c>
      <c r="E671" s="7"/>
      <c r="F671" s="9"/>
      <c r="G671" s="7"/>
      <c r="H671" s="9"/>
      <c r="I671" s="9"/>
      <c r="L671" s="26">
        <v>360.35</v>
      </c>
      <c r="M671" s="26">
        <v>0</v>
      </c>
      <c r="N671" s="26">
        <v>0</v>
      </c>
      <c r="O671" s="26">
        <v>800</v>
      </c>
      <c r="P671" s="26">
        <v>0</v>
      </c>
      <c r="Q671" s="26">
        <v>0</v>
      </c>
      <c r="R671" s="26">
        <v>0</v>
      </c>
      <c r="T671" s="26">
        <v>0</v>
      </c>
      <c r="U671" s="137">
        <v>0</v>
      </c>
      <c r="V671" s="137">
        <v>0</v>
      </c>
      <c r="W671" s="137">
        <v>0</v>
      </c>
      <c r="X671" s="137">
        <v>0</v>
      </c>
      <c r="Y671" s="26">
        <v>0</v>
      </c>
      <c r="Z671" s="167">
        <f t="shared" si="120"/>
        <v>0</v>
      </c>
      <c r="AA671" s="167">
        <v>0</v>
      </c>
      <c r="AB671" s="171">
        <v>0</v>
      </c>
      <c r="AC671" s="26">
        <v>0</v>
      </c>
      <c r="AE671" s="26">
        <f t="shared" si="121"/>
        <v>0</v>
      </c>
    </row>
    <row r="672" spans="1:31" ht="14.25">
      <c r="A672" s="21"/>
      <c r="B672" s="70" t="s">
        <v>1034</v>
      </c>
      <c r="C672" s="70" t="s">
        <v>54</v>
      </c>
      <c r="D672" s="20" t="s">
        <v>1214</v>
      </c>
      <c r="E672" s="7"/>
      <c r="F672" s="9"/>
      <c r="G672" s="7"/>
      <c r="H672" s="9"/>
      <c r="I672" s="9"/>
      <c r="R672" s="26">
        <v>0</v>
      </c>
      <c r="S672" s="26">
        <v>2500</v>
      </c>
      <c r="T672" s="26">
        <v>3500</v>
      </c>
      <c r="U672" s="137">
        <v>30000</v>
      </c>
      <c r="V672" s="137">
        <v>0</v>
      </c>
      <c r="W672" s="137">
        <v>0</v>
      </c>
      <c r="X672" s="137">
        <v>0</v>
      </c>
      <c r="Y672" s="26">
        <v>0</v>
      </c>
      <c r="Z672" s="167">
        <f t="shared" si="120"/>
        <v>0</v>
      </c>
      <c r="AA672" s="167">
        <v>0</v>
      </c>
      <c r="AB672" s="171">
        <v>0</v>
      </c>
      <c r="AC672" s="26">
        <v>0</v>
      </c>
      <c r="AE672" s="26">
        <f>SUM(AC672:AD672)</f>
        <v>0</v>
      </c>
    </row>
    <row r="673" spans="1:31" ht="14.25">
      <c r="A673" s="21"/>
      <c r="B673" s="70" t="s">
        <v>1034</v>
      </c>
      <c r="C673" s="70" t="s">
        <v>37</v>
      </c>
      <c r="D673" s="20" t="s">
        <v>1331</v>
      </c>
      <c r="E673" s="7"/>
      <c r="F673" s="9"/>
      <c r="G673" s="7"/>
      <c r="H673" s="9"/>
      <c r="I673" s="9"/>
      <c r="T673" s="26">
        <v>0</v>
      </c>
      <c r="U673" s="137">
        <v>0</v>
      </c>
      <c r="V673" s="137">
        <v>0</v>
      </c>
      <c r="W673" s="137">
        <v>500</v>
      </c>
      <c r="X673" s="137">
        <v>0</v>
      </c>
      <c r="Y673" s="26">
        <v>100</v>
      </c>
      <c r="Z673" s="167">
        <f t="shared" si="120"/>
        <v>100</v>
      </c>
      <c r="AA673" s="167">
        <v>0</v>
      </c>
      <c r="AB673" s="171">
        <v>0</v>
      </c>
      <c r="AC673" s="26">
        <v>500</v>
      </c>
      <c r="AE673" s="26">
        <f>SUM(AC673:AD673)</f>
        <v>500</v>
      </c>
    </row>
    <row r="674" spans="1:31" ht="14.25">
      <c r="A674" s="21"/>
      <c r="B674" s="70" t="s">
        <v>1034</v>
      </c>
      <c r="C674" s="70" t="s">
        <v>1334</v>
      </c>
      <c r="D674" s="20" t="s">
        <v>1335</v>
      </c>
      <c r="E674" s="7"/>
      <c r="F674" s="9"/>
      <c r="G674" s="7"/>
      <c r="H674" s="9"/>
      <c r="I674" s="9"/>
      <c r="X674" s="137">
        <v>612.81</v>
      </c>
      <c r="Y674" s="26">
        <v>0</v>
      </c>
      <c r="Z674" s="167">
        <f t="shared" si="120"/>
        <v>0</v>
      </c>
      <c r="AA674" s="167">
        <v>0</v>
      </c>
      <c r="AB674" s="171">
        <v>0</v>
      </c>
      <c r="AC674" s="26">
        <v>0</v>
      </c>
      <c r="AE674" s="26">
        <f>SUM(AC674:AD674)</f>
        <v>0</v>
      </c>
    </row>
    <row r="675" spans="1:31" ht="14.25">
      <c r="A675" s="21"/>
      <c r="B675" s="19" t="s">
        <v>22</v>
      </c>
      <c r="C675" s="19" t="s">
        <v>6</v>
      </c>
      <c r="D675" s="20" t="s">
        <v>23</v>
      </c>
      <c r="E675" s="7">
        <v>23378</v>
      </c>
      <c r="F675" s="9">
        <v>797.04</v>
      </c>
      <c r="G675" s="7">
        <v>1106.97</v>
      </c>
      <c r="H675" s="9">
        <v>636.25</v>
      </c>
      <c r="I675" s="9">
        <v>602.75</v>
      </c>
      <c r="J675" s="26">
        <v>619</v>
      </c>
      <c r="K675" s="26">
        <v>627.65</v>
      </c>
      <c r="L675" s="26">
        <v>588.25</v>
      </c>
      <c r="M675" s="26">
        <v>690.75</v>
      </c>
      <c r="N675" s="26">
        <v>435</v>
      </c>
      <c r="O675" s="26">
        <v>963</v>
      </c>
      <c r="P675" s="26">
        <v>855.5</v>
      </c>
      <c r="Q675" s="26">
        <v>675.3</v>
      </c>
      <c r="R675" s="26">
        <v>685.41</v>
      </c>
      <c r="S675" s="26">
        <f>496.5+100</f>
        <v>596.5</v>
      </c>
      <c r="T675" s="26">
        <v>478.5</v>
      </c>
      <c r="U675" s="137">
        <v>493</v>
      </c>
      <c r="V675" s="137">
        <v>1627.89</v>
      </c>
      <c r="W675" s="137">
        <v>498</v>
      </c>
      <c r="X675" s="137">
        <v>921</v>
      </c>
      <c r="Y675" s="26">
        <v>2000</v>
      </c>
      <c r="Z675" s="167">
        <f t="shared" si="120"/>
        <v>2000</v>
      </c>
      <c r="AA675" s="167">
        <v>995</v>
      </c>
      <c r="AB675" s="171">
        <f t="shared" si="119"/>
        <v>0.4975</v>
      </c>
      <c r="AC675" s="26">
        <v>2000</v>
      </c>
      <c r="AE675" s="26">
        <f t="shared" si="121"/>
        <v>2000</v>
      </c>
    </row>
    <row r="676" spans="1:31" ht="14.25">
      <c r="A676" s="21"/>
      <c r="B676" s="19" t="s">
        <v>22</v>
      </c>
      <c r="C676" s="19" t="s">
        <v>17</v>
      </c>
      <c r="D676" s="20" t="s">
        <v>24</v>
      </c>
      <c r="E676" s="7">
        <v>640</v>
      </c>
      <c r="F676" s="9">
        <v>650</v>
      </c>
      <c r="G676" s="7">
        <v>1114.25</v>
      </c>
      <c r="H676" s="9">
        <v>640</v>
      </c>
      <c r="I676" s="9">
        <v>620</v>
      </c>
      <c r="J676" s="26">
        <v>180</v>
      </c>
      <c r="K676" s="26">
        <v>400</v>
      </c>
      <c r="L676" s="26">
        <v>30000</v>
      </c>
      <c r="M676" s="26">
        <v>0</v>
      </c>
      <c r="N676" s="26">
        <v>0</v>
      </c>
      <c r="O676" s="26">
        <v>0</v>
      </c>
      <c r="P676" s="26">
        <v>0</v>
      </c>
      <c r="Q676" s="26">
        <v>0</v>
      </c>
      <c r="R676" s="26">
        <v>0</v>
      </c>
      <c r="T676" s="26">
        <v>500</v>
      </c>
      <c r="U676" s="137">
        <v>0</v>
      </c>
      <c r="V676" s="137">
        <v>0</v>
      </c>
      <c r="W676" s="137">
        <v>0</v>
      </c>
      <c r="X676" s="137">
        <v>0</v>
      </c>
      <c r="Y676" s="26">
        <v>0</v>
      </c>
      <c r="Z676" s="167">
        <f t="shared" si="120"/>
        <v>0</v>
      </c>
      <c r="AA676" s="167">
        <v>0</v>
      </c>
      <c r="AB676" s="171">
        <v>0</v>
      </c>
      <c r="AC676" s="26">
        <v>0</v>
      </c>
      <c r="AE676" s="26">
        <f t="shared" si="121"/>
        <v>0</v>
      </c>
    </row>
    <row r="677" spans="1:31" ht="14.25">
      <c r="A677" s="21"/>
      <c r="B677" s="19" t="s">
        <v>22</v>
      </c>
      <c r="C677" s="19" t="s">
        <v>12</v>
      </c>
      <c r="D677" s="20" t="s">
        <v>25</v>
      </c>
      <c r="E677" s="7">
        <v>90</v>
      </c>
      <c r="F677" s="9"/>
      <c r="G677" s="7">
        <v>23.75</v>
      </c>
      <c r="H677" s="9"/>
      <c r="I677" s="9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271.54</v>
      </c>
      <c r="O677" s="26">
        <v>0</v>
      </c>
      <c r="P677" s="26">
        <v>0</v>
      </c>
      <c r="Q677" s="26">
        <v>0</v>
      </c>
      <c r="R677" s="26">
        <v>0</v>
      </c>
      <c r="T677" s="26">
        <v>0</v>
      </c>
      <c r="U677" s="137">
        <v>0</v>
      </c>
      <c r="V677" s="137">
        <v>0</v>
      </c>
      <c r="W677" s="137">
        <v>0</v>
      </c>
      <c r="X677" s="137">
        <v>0</v>
      </c>
      <c r="Y677" s="26">
        <v>0</v>
      </c>
      <c r="Z677" s="167">
        <f t="shared" si="120"/>
        <v>0</v>
      </c>
      <c r="AA677" s="167">
        <v>0</v>
      </c>
      <c r="AB677" s="171">
        <v>0</v>
      </c>
      <c r="AC677" s="26">
        <v>0</v>
      </c>
      <c r="AE677" s="26">
        <f t="shared" si="121"/>
        <v>0</v>
      </c>
    </row>
    <row r="678" spans="1:31" ht="14.25">
      <c r="A678" s="21"/>
      <c r="B678" s="70" t="s">
        <v>22</v>
      </c>
      <c r="C678" s="70" t="s">
        <v>54</v>
      </c>
      <c r="D678" s="20" t="s">
        <v>1293</v>
      </c>
      <c r="E678" s="7"/>
      <c r="F678" s="9"/>
      <c r="G678" s="7"/>
      <c r="H678" s="9"/>
      <c r="I678" s="9"/>
      <c r="T678" s="26">
        <v>0</v>
      </c>
      <c r="U678" s="137">
        <v>0</v>
      </c>
      <c r="V678" s="137">
        <v>2801.31</v>
      </c>
      <c r="W678" s="137">
        <v>10191.97</v>
      </c>
      <c r="X678" s="137">
        <v>0</v>
      </c>
      <c r="Y678" s="26">
        <v>2500</v>
      </c>
      <c r="Z678" s="167">
        <f t="shared" si="120"/>
        <v>2500</v>
      </c>
      <c r="AA678" s="167">
        <v>0</v>
      </c>
      <c r="AB678" s="171">
        <f t="shared" si="119"/>
        <v>0</v>
      </c>
      <c r="AC678" s="26">
        <v>2000</v>
      </c>
      <c r="AE678" s="26">
        <f t="shared" si="121"/>
        <v>2000</v>
      </c>
    </row>
    <row r="679" spans="1:31" ht="14.25">
      <c r="A679" s="21"/>
      <c r="B679" s="70" t="s">
        <v>22</v>
      </c>
      <c r="C679" s="70" t="s">
        <v>37</v>
      </c>
      <c r="D679" s="20" t="s">
        <v>1294</v>
      </c>
      <c r="E679" s="7"/>
      <c r="F679" s="9"/>
      <c r="G679" s="7"/>
      <c r="H679" s="9"/>
      <c r="I679" s="9"/>
      <c r="T679" s="26">
        <v>0</v>
      </c>
      <c r="U679" s="137">
        <v>0</v>
      </c>
      <c r="V679" s="137">
        <v>35000</v>
      </c>
      <c r="W679" s="137">
        <v>0</v>
      </c>
      <c r="X679" s="137">
        <v>0</v>
      </c>
      <c r="Y679" s="26">
        <v>5000</v>
      </c>
      <c r="Z679" s="167">
        <f t="shared" si="120"/>
        <v>5000</v>
      </c>
      <c r="AA679" s="167">
        <v>0</v>
      </c>
      <c r="AB679" s="171">
        <f t="shared" si="119"/>
        <v>0</v>
      </c>
      <c r="AC679" s="26">
        <v>1000</v>
      </c>
      <c r="AE679" s="26">
        <f t="shared" si="121"/>
        <v>1000</v>
      </c>
    </row>
    <row r="680" spans="1:31" ht="14.25">
      <c r="A680" s="21"/>
      <c r="B680" s="19" t="s">
        <v>22</v>
      </c>
      <c r="C680" s="19" t="s">
        <v>88</v>
      </c>
      <c r="D680" s="20" t="s">
        <v>1281</v>
      </c>
      <c r="E680" s="7"/>
      <c r="F680" s="9"/>
      <c r="G680" s="7"/>
      <c r="H680" s="9"/>
      <c r="I680" s="9"/>
      <c r="T680" s="26">
        <v>0</v>
      </c>
      <c r="U680" s="137">
        <v>127.11</v>
      </c>
      <c r="V680" s="137">
        <v>0</v>
      </c>
      <c r="W680" s="137">
        <v>0</v>
      </c>
      <c r="X680" s="137">
        <v>0</v>
      </c>
      <c r="Y680" s="26">
        <v>0</v>
      </c>
      <c r="Z680" s="167">
        <f t="shared" si="120"/>
        <v>0</v>
      </c>
      <c r="AA680" s="167">
        <v>0</v>
      </c>
      <c r="AB680" s="171">
        <v>0</v>
      </c>
      <c r="AC680" s="26">
        <v>0</v>
      </c>
      <c r="AE680" s="26">
        <f t="shared" si="121"/>
        <v>0</v>
      </c>
    </row>
    <row r="681" spans="1:31" ht="14.25">
      <c r="A681" s="21"/>
      <c r="B681" s="19" t="s">
        <v>22</v>
      </c>
      <c r="C681" s="19" t="s">
        <v>1269</v>
      </c>
      <c r="D681" s="20" t="s">
        <v>1270</v>
      </c>
      <c r="E681" s="7"/>
      <c r="F681" s="9"/>
      <c r="G681" s="7"/>
      <c r="H681" s="9"/>
      <c r="I681" s="9"/>
      <c r="T681" s="26">
        <v>0</v>
      </c>
      <c r="U681" s="137">
        <v>45000</v>
      </c>
      <c r="V681" s="137">
        <v>30000</v>
      </c>
      <c r="W681" s="137">
        <v>38500</v>
      </c>
      <c r="X681" s="137">
        <v>39400</v>
      </c>
      <c r="Y681" s="26">
        <v>40000</v>
      </c>
      <c r="Z681" s="167">
        <f t="shared" si="120"/>
        <v>40000</v>
      </c>
      <c r="AA681" s="167">
        <v>31827</v>
      </c>
      <c r="AB681" s="171">
        <f t="shared" si="119"/>
        <v>0.795675</v>
      </c>
      <c r="AC681" s="26">
        <v>40000</v>
      </c>
      <c r="AE681" s="26">
        <f t="shared" si="121"/>
        <v>40000</v>
      </c>
    </row>
    <row r="682" spans="1:31" ht="14.25">
      <c r="A682" s="21"/>
      <c r="B682" s="70" t="s">
        <v>22</v>
      </c>
      <c r="C682" s="19" t="s">
        <v>561</v>
      </c>
      <c r="D682" s="20" t="s">
        <v>1353</v>
      </c>
      <c r="E682" s="7"/>
      <c r="F682" s="9"/>
      <c r="G682" s="7"/>
      <c r="H682" s="9"/>
      <c r="I682" s="9"/>
      <c r="X682" s="137">
        <v>0</v>
      </c>
      <c r="Y682" s="26">
        <v>130000</v>
      </c>
      <c r="Z682" s="167">
        <f t="shared" si="120"/>
        <v>130000</v>
      </c>
      <c r="AA682" s="167">
        <v>0</v>
      </c>
      <c r="AB682" s="171">
        <f t="shared" si="119"/>
        <v>0</v>
      </c>
      <c r="AC682" s="26">
        <v>50000</v>
      </c>
      <c r="AE682" s="26">
        <f t="shared" si="121"/>
        <v>50000</v>
      </c>
    </row>
    <row r="683" spans="1:31" ht="14.25">
      <c r="A683" s="21"/>
      <c r="B683" s="19" t="s">
        <v>1105</v>
      </c>
      <c r="C683" s="19" t="s">
        <v>33</v>
      </c>
      <c r="D683" s="20" t="s">
        <v>1106</v>
      </c>
      <c r="E683" s="7"/>
      <c r="F683" s="9"/>
      <c r="G683" s="7"/>
      <c r="H683" s="9"/>
      <c r="I683" s="9"/>
      <c r="O683" s="26">
        <v>1291</v>
      </c>
      <c r="P683" s="26">
        <v>0</v>
      </c>
      <c r="Q683" s="26">
        <v>425</v>
      </c>
      <c r="R683" s="26">
        <v>0</v>
      </c>
      <c r="S683" s="26">
        <v>485</v>
      </c>
      <c r="T683" s="26">
        <v>50</v>
      </c>
      <c r="U683" s="137">
        <v>1230.5</v>
      </c>
      <c r="V683" s="137">
        <v>294</v>
      </c>
      <c r="W683" s="137">
        <v>1474.5</v>
      </c>
      <c r="X683" s="137">
        <v>72</v>
      </c>
      <c r="Y683" s="26">
        <v>1500</v>
      </c>
      <c r="Z683" s="167">
        <f t="shared" si="120"/>
        <v>1500</v>
      </c>
      <c r="AA683" s="167">
        <v>0</v>
      </c>
      <c r="AB683" s="171">
        <f t="shared" si="119"/>
        <v>0</v>
      </c>
      <c r="AC683" s="26">
        <v>1000</v>
      </c>
      <c r="AE683" s="26">
        <f t="shared" si="121"/>
        <v>1000</v>
      </c>
    </row>
    <row r="684" spans="1:31" ht="14.25">
      <c r="A684" s="21"/>
      <c r="B684" s="19" t="s">
        <v>26</v>
      </c>
      <c r="C684" s="19" t="s">
        <v>6</v>
      </c>
      <c r="D684" s="20" t="s">
        <v>27</v>
      </c>
      <c r="E684" s="7">
        <v>3546</v>
      </c>
      <c r="F684" s="9">
        <v>2950.94</v>
      </c>
      <c r="G684" s="7">
        <v>3060.95</v>
      </c>
      <c r="H684" s="9">
        <v>3211.67</v>
      </c>
      <c r="I684" s="9">
        <v>4130.42</v>
      </c>
      <c r="J684" s="26">
        <v>4399.5</v>
      </c>
      <c r="K684" s="26">
        <v>2515.78</v>
      </c>
      <c r="L684" s="26">
        <v>3136.86</v>
      </c>
      <c r="M684" s="26">
        <v>2655.04</v>
      </c>
      <c r="N684" s="26">
        <v>1882.26</v>
      </c>
      <c r="O684" s="26">
        <v>2365.5</v>
      </c>
      <c r="P684" s="26">
        <v>3338.72</v>
      </c>
      <c r="Q684" s="26">
        <v>3828.65</v>
      </c>
      <c r="R684" s="26">
        <v>2957.9</v>
      </c>
      <c r="S684" s="26">
        <v>2770</v>
      </c>
      <c r="T684" s="26">
        <v>2776</v>
      </c>
      <c r="U684" s="137">
        <v>3015</v>
      </c>
      <c r="V684" s="137">
        <v>3500</v>
      </c>
      <c r="W684" s="137">
        <v>4022</v>
      </c>
      <c r="X684" s="137">
        <v>3266.28</v>
      </c>
      <c r="Y684" s="26">
        <v>8000</v>
      </c>
      <c r="Z684" s="167">
        <f t="shared" si="120"/>
        <v>8000</v>
      </c>
      <c r="AA684" s="167">
        <v>3470</v>
      </c>
      <c r="AB684" s="171">
        <f t="shared" si="119"/>
        <v>0.43375</v>
      </c>
      <c r="AC684" s="26">
        <v>8000</v>
      </c>
      <c r="AE684" s="26">
        <f t="shared" si="121"/>
        <v>8000</v>
      </c>
    </row>
    <row r="685" spans="1:31" ht="14.25">
      <c r="A685" s="21"/>
      <c r="B685" s="19" t="s">
        <v>26</v>
      </c>
      <c r="C685" s="19" t="s">
        <v>17</v>
      </c>
      <c r="D685" s="20" t="s">
        <v>28</v>
      </c>
      <c r="E685" s="7">
        <v>675</v>
      </c>
      <c r="F685" s="9">
        <v>150</v>
      </c>
      <c r="G685" s="7">
        <v>310</v>
      </c>
      <c r="H685" s="9">
        <v>340</v>
      </c>
      <c r="I685" s="9">
        <v>1780</v>
      </c>
      <c r="J685" s="26">
        <v>1340</v>
      </c>
      <c r="K685" s="26">
        <v>740</v>
      </c>
      <c r="L685" s="26">
        <v>1025</v>
      </c>
      <c r="M685" s="26">
        <v>1050</v>
      </c>
      <c r="N685" s="26">
        <v>920</v>
      </c>
      <c r="O685" s="26">
        <v>1090</v>
      </c>
      <c r="P685" s="26">
        <v>710</v>
      </c>
      <c r="Q685" s="26">
        <v>1000</v>
      </c>
      <c r="R685" s="26">
        <v>915</v>
      </c>
      <c r="S685" s="26">
        <v>450</v>
      </c>
      <c r="T685" s="26">
        <v>455</v>
      </c>
      <c r="U685" s="137">
        <v>540</v>
      </c>
      <c r="V685" s="137">
        <v>540</v>
      </c>
      <c r="W685" s="137">
        <v>2245</v>
      </c>
      <c r="X685" s="137">
        <v>605</v>
      </c>
      <c r="Y685" s="26">
        <v>4000</v>
      </c>
      <c r="Z685" s="167">
        <f t="shared" si="120"/>
        <v>4000</v>
      </c>
      <c r="AA685" s="167">
        <v>135</v>
      </c>
      <c r="AB685" s="171">
        <f t="shared" si="119"/>
        <v>0.03375</v>
      </c>
      <c r="AC685" s="26">
        <v>3000</v>
      </c>
      <c r="AE685" s="26">
        <f t="shared" si="121"/>
        <v>3000</v>
      </c>
    </row>
    <row r="686" spans="1:31" ht="14.25">
      <c r="A686" s="21"/>
      <c r="B686" s="19" t="s">
        <v>26</v>
      </c>
      <c r="C686" s="19" t="s">
        <v>12</v>
      </c>
      <c r="D686" s="20" t="s">
        <v>29</v>
      </c>
      <c r="E686" s="7">
        <v>1060</v>
      </c>
      <c r="F686" s="9">
        <v>740</v>
      </c>
      <c r="G686" s="7">
        <v>940</v>
      </c>
      <c r="H686" s="9">
        <v>1160</v>
      </c>
      <c r="I686" s="9">
        <v>1240</v>
      </c>
      <c r="J686" s="26">
        <v>1435</v>
      </c>
      <c r="K686" s="26">
        <v>920</v>
      </c>
      <c r="L686" s="26">
        <v>1170</v>
      </c>
      <c r="M686" s="26">
        <v>750</v>
      </c>
      <c r="N686" s="26">
        <v>680</v>
      </c>
      <c r="O686" s="26">
        <v>1025</v>
      </c>
      <c r="P686" s="26">
        <v>945</v>
      </c>
      <c r="Q686" s="26">
        <v>770</v>
      </c>
      <c r="R686" s="26">
        <v>1570</v>
      </c>
      <c r="S686" s="26">
        <v>590</v>
      </c>
      <c r="T686" s="26">
        <v>600</v>
      </c>
      <c r="U686" s="137">
        <v>610</v>
      </c>
      <c r="V686" s="137">
        <v>550</v>
      </c>
      <c r="W686" s="137">
        <v>1360</v>
      </c>
      <c r="X686" s="137">
        <v>1570</v>
      </c>
      <c r="Y686" s="26">
        <v>1200</v>
      </c>
      <c r="Z686" s="167">
        <f t="shared" si="120"/>
        <v>1200</v>
      </c>
      <c r="AA686" s="167">
        <v>750</v>
      </c>
      <c r="AB686" s="171">
        <f t="shared" si="119"/>
        <v>0.625</v>
      </c>
      <c r="AC686" s="26">
        <v>1200</v>
      </c>
      <c r="AE686" s="26">
        <f t="shared" si="121"/>
        <v>1200</v>
      </c>
    </row>
    <row r="687" spans="1:31" ht="14.25">
      <c r="A687" s="21"/>
      <c r="B687" s="19" t="s">
        <v>26</v>
      </c>
      <c r="C687" s="19" t="s">
        <v>54</v>
      </c>
      <c r="D687" s="20" t="s">
        <v>1036</v>
      </c>
      <c r="E687" s="7"/>
      <c r="F687" s="9"/>
      <c r="G687" s="7"/>
      <c r="H687" s="9"/>
      <c r="I687" s="9"/>
      <c r="L687" s="26">
        <v>76057.94</v>
      </c>
      <c r="M687" s="26">
        <v>86544</v>
      </c>
      <c r="N687" s="26">
        <v>88475.52</v>
      </c>
      <c r="O687" s="26">
        <v>0</v>
      </c>
      <c r="P687" s="26">
        <v>20889.23</v>
      </c>
      <c r="Q687" s="26">
        <v>0</v>
      </c>
      <c r="R687" s="26">
        <v>0</v>
      </c>
      <c r="T687" s="26">
        <v>0</v>
      </c>
      <c r="U687" s="137">
        <v>0</v>
      </c>
      <c r="V687" s="137">
        <v>0</v>
      </c>
      <c r="W687" s="137">
        <v>0</v>
      </c>
      <c r="X687" s="137">
        <v>0</v>
      </c>
      <c r="Y687" s="26">
        <v>0</v>
      </c>
      <c r="Z687" s="167">
        <f t="shared" si="120"/>
        <v>0</v>
      </c>
      <c r="AA687" s="167">
        <v>0</v>
      </c>
      <c r="AB687" s="171">
        <v>0</v>
      </c>
      <c r="AC687" s="26">
        <v>0</v>
      </c>
      <c r="AE687" s="26">
        <f t="shared" si="121"/>
        <v>0</v>
      </c>
    </row>
    <row r="688" spans="1:31" ht="14.25">
      <c r="A688" s="21"/>
      <c r="B688" s="70" t="s">
        <v>26</v>
      </c>
      <c r="C688" s="70" t="s">
        <v>37</v>
      </c>
      <c r="D688" s="20" t="s">
        <v>1225</v>
      </c>
      <c r="E688" s="7"/>
      <c r="F688" s="9"/>
      <c r="G688" s="7"/>
      <c r="H688" s="9"/>
      <c r="I688" s="9"/>
      <c r="R688" s="26">
        <v>0</v>
      </c>
      <c r="S688" s="26">
        <v>900</v>
      </c>
      <c r="T688" s="26">
        <v>0</v>
      </c>
      <c r="U688" s="137">
        <v>0</v>
      </c>
      <c r="V688" s="137">
        <v>0</v>
      </c>
      <c r="W688" s="137">
        <v>0</v>
      </c>
      <c r="X688" s="137">
        <v>0</v>
      </c>
      <c r="Y688" s="26">
        <v>0</v>
      </c>
      <c r="Z688" s="167">
        <f t="shared" si="120"/>
        <v>0</v>
      </c>
      <c r="AA688" s="167">
        <v>0</v>
      </c>
      <c r="AB688" s="171">
        <v>0</v>
      </c>
      <c r="AC688" s="26">
        <v>0</v>
      </c>
      <c r="AE688" s="26">
        <f>SUM(AC688:AD688)</f>
        <v>0</v>
      </c>
    </row>
    <row r="689" spans="1:31" ht="14.25">
      <c r="A689" s="21"/>
      <c r="B689" s="19" t="s">
        <v>26</v>
      </c>
      <c r="C689" s="19" t="s">
        <v>33</v>
      </c>
      <c r="D689" s="20" t="s">
        <v>1145</v>
      </c>
      <c r="E689" s="7"/>
      <c r="F689" s="9"/>
      <c r="G689" s="7"/>
      <c r="H689" s="9"/>
      <c r="I689" s="9"/>
      <c r="P689" s="26">
        <v>290.82</v>
      </c>
      <c r="Q689" s="26">
        <v>413.72</v>
      </c>
      <c r="R689" s="26">
        <v>1500</v>
      </c>
      <c r="T689" s="26">
        <v>0</v>
      </c>
      <c r="U689" s="137">
        <v>740</v>
      </c>
      <c r="V689" s="137">
        <v>0</v>
      </c>
      <c r="W689" s="137">
        <v>0</v>
      </c>
      <c r="X689" s="137">
        <v>55</v>
      </c>
      <c r="Y689" s="26">
        <v>0</v>
      </c>
      <c r="Z689" s="167">
        <f t="shared" si="120"/>
        <v>0</v>
      </c>
      <c r="AA689" s="167">
        <v>0</v>
      </c>
      <c r="AB689" s="171">
        <v>0</v>
      </c>
      <c r="AC689" s="26">
        <v>0</v>
      </c>
      <c r="AE689" s="26">
        <f t="shared" si="121"/>
        <v>0</v>
      </c>
    </row>
    <row r="690" spans="1:31" ht="14.25">
      <c r="A690" s="21"/>
      <c r="B690" s="19" t="s">
        <v>26</v>
      </c>
      <c r="C690" s="70" t="s">
        <v>88</v>
      </c>
      <c r="D690" s="20" t="s">
        <v>1282</v>
      </c>
      <c r="E690" s="7"/>
      <c r="F690" s="9"/>
      <c r="G690" s="7"/>
      <c r="H690" s="9"/>
      <c r="I690" s="9"/>
      <c r="R690" s="26">
        <v>1739.54</v>
      </c>
      <c r="S690" s="26">
        <v>35460</v>
      </c>
      <c r="T690" s="26">
        <v>0</v>
      </c>
      <c r="U690" s="137">
        <v>396</v>
      </c>
      <c r="V690" s="137">
        <v>0</v>
      </c>
      <c r="W690" s="137">
        <v>0</v>
      </c>
      <c r="X690" s="137">
        <v>0</v>
      </c>
      <c r="Y690" s="26">
        <v>1000</v>
      </c>
      <c r="Z690" s="167">
        <f t="shared" si="120"/>
        <v>1000</v>
      </c>
      <c r="AA690" s="167">
        <v>0</v>
      </c>
      <c r="AB690" s="171">
        <f t="shared" si="119"/>
        <v>0</v>
      </c>
      <c r="AC690" s="26">
        <v>1000</v>
      </c>
      <c r="AE690" s="26">
        <f t="shared" si="121"/>
        <v>1000</v>
      </c>
    </row>
    <row r="691" spans="1:31" ht="14.25">
      <c r="A691" s="21"/>
      <c r="B691" s="70" t="s">
        <v>26</v>
      </c>
      <c r="C691" s="70" t="s">
        <v>838</v>
      </c>
      <c r="D691" s="20" t="s">
        <v>1317</v>
      </c>
      <c r="E691" s="7"/>
      <c r="F691" s="9"/>
      <c r="G691" s="7"/>
      <c r="H691" s="9"/>
      <c r="I691" s="9"/>
      <c r="T691" s="26">
        <v>0</v>
      </c>
      <c r="U691" s="137">
        <v>0</v>
      </c>
      <c r="V691" s="137">
        <v>83484.48</v>
      </c>
      <c r="W691" s="137">
        <v>46850.77</v>
      </c>
      <c r="X691" s="137">
        <v>123616.49</v>
      </c>
      <c r="Y691" s="26">
        <v>15000</v>
      </c>
      <c r="Z691" s="167">
        <f t="shared" si="120"/>
        <v>15000</v>
      </c>
      <c r="AA691" s="167">
        <v>50968.93</v>
      </c>
      <c r="AB691" s="171">
        <f t="shared" si="119"/>
        <v>3.3979286666666666</v>
      </c>
      <c r="AC691" s="26">
        <v>0</v>
      </c>
      <c r="AE691" s="26">
        <f t="shared" si="121"/>
        <v>0</v>
      </c>
    </row>
    <row r="692" spans="1:31" ht="14.25">
      <c r="A692" s="21"/>
      <c r="B692" s="70" t="s">
        <v>26</v>
      </c>
      <c r="C692" s="70" t="s">
        <v>1269</v>
      </c>
      <c r="D692" s="20" t="s">
        <v>1378</v>
      </c>
      <c r="E692" s="7"/>
      <c r="F692" s="9"/>
      <c r="G692" s="7"/>
      <c r="H692" s="9"/>
      <c r="I692" s="9"/>
      <c r="Y692" s="26">
        <v>0</v>
      </c>
      <c r="Z692" s="167">
        <v>0</v>
      </c>
      <c r="AA692" s="167">
        <v>15000</v>
      </c>
      <c r="AB692" s="171">
        <v>1</v>
      </c>
      <c r="AC692" s="26">
        <v>30000</v>
      </c>
      <c r="AE692" s="26">
        <f>SUM(AC692:AD692)</f>
        <v>30000</v>
      </c>
    </row>
    <row r="693" spans="1:31" ht="14.25">
      <c r="A693" s="21"/>
      <c r="B693" s="19" t="s">
        <v>30</v>
      </c>
      <c r="C693" s="19" t="s">
        <v>6</v>
      </c>
      <c r="D693" s="20" t="s">
        <v>505</v>
      </c>
      <c r="E693" s="7">
        <v>11998</v>
      </c>
      <c r="F693" s="9">
        <v>12765.81</v>
      </c>
      <c r="G693" s="7">
        <v>12548.5</v>
      </c>
      <c r="H693" s="9">
        <v>10928</v>
      </c>
      <c r="I693" s="9">
        <v>12729</v>
      </c>
      <c r="J693" s="26">
        <v>12865</v>
      </c>
      <c r="K693" s="26">
        <v>10857</v>
      </c>
      <c r="L693" s="26">
        <v>9990</v>
      </c>
      <c r="M693" s="26">
        <v>11490</v>
      </c>
      <c r="N693" s="26">
        <v>10450</v>
      </c>
      <c r="O693" s="26">
        <v>10792</v>
      </c>
      <c r="P693" s="26">
        <v>10596</v>
      </c>
      <c r="Q693" s="26">
        <v>10047</v>
      </c>
      <c r="R693" s="26">
        <v>12157</v>
      </c>
      <c r="S693" s="26">
        <v>18881</v>
      </c>
      <c r="T693" s="26">
        <v>13798</v>
      </c>
      <c r="U693" s="137">
        <v>19865</v>
      </c>
      <c r="V693" s="137">
        <v>25360</v>
      </c>
      <c r="W693" s="137">
        <v>22237</v>
      </c>
      <c r="X693" s="137">
        <v>23731</v>
      </c>
      <c r="Y693" s="26">
        <v>25000</v>
      </c>
      <c r="Z693" s="167">
        <f t="shared" si="120"/>
        <v>25000</v>
      </c>
      <c r="AA693" s="167">
        <v>21310</v>
      </c>
      <c r="AB693" s="171">
        <f t="shared" si="119"/>
        <v>0.8524</v>
      </c>
      <c r="AC693" s="26">
        <v>26000</v>
      </c>
      <c r="AE693" s="26">
        <f t="shared" si="121"/>
        <v>26000</v>
      </c>
    </row>
    <row r="694" spans="1:31" ht="14.25">
      <c r="A694" s="21"/>
      <c r="B694" s="70" t="s">
        <v>1257</v>
      </c>
      <c r="C694" s="70" t="s">
        <v>961</v>
      </c>
      <c r="D694" s="20" t="s">
        <v>1333</v>
      </c>
      <c r="E694" s="7"/>
      <c r="F694" s="9"/>
      <c r="G694" s="7"/>
      <c r="H694" s="9"/>
      <c r="I694" s="9"/>
      <c r="X694" s="137">
        <v>77.07</v>
      </c>
      <c r="Y694" s="26">
        <v>0</v>
      </c>
      <c r="Z694" s="167">
        <f t="shared" si="120"/>
        <v>0</v>
      </c>
      <c r="AA694" s="167">
        <v>0</v>
      </c>
      <c r="AB694" s="171">
        <v>0</v>
      </c>
      <c r="AC694" s="26">
        <v>0</v>
      </c>
      <c r="AE694" s="26">
        <f t="shared" si="121"/>
        <v>0</v>
      </c>
    </row>
    <row r="695" spans="1:31" ht="14.25">
      <c r="A695" s="21"/>
      <c r="B695" s="19" t="s">
        <v>31</v>
      </c>
      <c r="C695" s="19" t="s">
        <v>6</v>
      </c>
      <c r="D695" s="20" t="s">
        <v>32</v>
      </c>
      <c r="E695" s="7">
        <v>803</v>
      </c>
      <c r="F695" s="9">
        <v>7902.11</v>
      </c>
      <c r="G695" s="7">
        <v>432</v>
      </c>
      <c r="H695" s="9">
        <v>4467.74</v>
      </c>
      <c r="I695" s="9">
        <v>1765</v>
      </c>
      <c r="J695" s="26">
        <v>1481.8</v>
      </c>
      <c r="K695" s="26">
        <v>5985</v>
      </c>
      <c r="L695" s="26">
        <v>8185</v>
      </c>
      <c r="M695" s="26">
        <v>9795</v>
      </c>
      <c r="N695" s="26">
        <v>12295</v>
      </c>
      <c r="O695" s="26">
        <v>19268.16</v>
      </c>
      <c r="P695" s="26">
        <v>21337.88</v>
      </c>
      <c r="Q695" s="26">
        <v>31461.51</v>
      </c>
      <c r="R695" s="26">
        <v>37933.51</v>
      </c>
      <c r="S695" s="26">
        <v>30602.97</v>
      </c>
      <c r="T695" s="26">
        <v>27261.25</v>
      </c>
      <c r="U695" s="137">
        <v>29585</v>
      </c>
      <c r="V695" s="137">
        <v>36863.26</v>
      </c>
      <c r="W695" s="137">
        <v>29118.25</v>
      </c>
      <c r="X695" s="137">
        <v>22817.98</v>
      </c>
      <c r="Y695" s="26">
        <v>39000</v>
      </c>
      <c r="Z695" s="167">
        <f t="shared" si="120"/>
        <v>39000</v>
      </c>
      <c r="AA695" s="167">
        <v>30999.73</v>
      </c>
      <c r="AB695" s="171">
        <f t="shared" si="119"/>
        <v>0.7948648717948718</v>
      </c>
      <c r="AC695" s="26">
        <v>40000</v>
      </c>
      <c r="AE695" s="26">
        <f t="shared" si="121"/>
        <v>40000</v>
      </c>
    </row>
    <row r="696" spans="1:31" ht="14.25">
      <c r="A696" s="21"/>
      <c r="B696" s="19" t="s">
        <v>31</v>
      </c>
      <c r="C696" s="19" t="s">
        <v>17</v>
      </c>
      <c r="D696" s="20" t="s">
        <v>827</v>
      </c>
      <c r="E696" s="7">
        <v>0</v>
      </c>
      <c r="F696" s="9"/>
      <c r="G696" s="7"/>
      <c r="H696" s="9">
        <v>0</v>
      </c>
      <c r="I696" s="9">
        <v>25</v>
      </c>
      <c r="J696" s="26">
        <v>25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T696" s="26">
        <v>0</v>
      </c>
      <c r="U696" s="137">
        <v>0</v>
      </c>
      <c r="V696" s="137">
        <v>0</v>
      </c>
      <c r="W696" s="137">
        <v>0</v>
      </c>
      <c r="X696" s="137">
        <v>0</v>
      </c>
      <c r="Y696" s="26">
        <v>0</v>
      </c>
      <c r="Z696" s="167">
        <f t="shared" si="120"/>
        <v>0</v>
      </c>
      <c r="AA696" s="167">
        <v>0</v>
      </c>
      <c r="AB696" s="171">
        <v>0</v>
      </c>
      <c r="AC696" s="26">
        <v>0</v>
      </c>
      <c r="AE696" s="26">
        <f t="shared" si="121"/>
        <v>0</v>
      </c>
    </row>
    <row r="697" spans="1:31" ht="14.25">
      <c r="A697" s="21"/>
      <c r="B697" s="70" t="s">
        <v>31</v>
      </c>
      <c r="C697" s="19" t="s">
        <v>12</v>
      </c>
      <c r="D697" s="20"/>
      <c r="E697" s="7"/>
      <c r="F697" s="9"/>
      <c r="G697" s="7"/>
      <c r="H697" s="9"/>
      <c r="I697" s="9"/>
      <c r="T697" s="26">
        <v>0</v>
      </c>
      <c r="U697" s="137">
        <v>0</v>
      </c>
      <c r="V697" s="137">
        <v>4500</v>
      </c>
      <c r="W697" s="137">
        <v>4500</v>
      </c>
      <c r="X697" s="137">
        <v>4000</v>
      </c>
      <c r="Y697" s="26">
        <v>1000</v>
      </c>
      <c r="Z697" s="167">
        <f t="shared" si="120"/>
        <v>1000</v>
      </c>
      <c r="AA697" s="167">
        <v>2250</v>
      </c>
      <c r="AB697" s="171">
        <v>0</v>
      </c>
      <c r="AC697" s="26">
        <v>4000</v>
      </c>
      <c r="AE697" s="26">
        <f t="shared" si="121"/>
        <v>4000</v>
      </c>
    </row>
    <row r="698" spans="1:31" ht="14.25">
      <c r="A698" s="21"/>
      <c r="B698" s="19" t="s">
        <v>31</v>
      </c>
      <c r="C698" s="19" t="s">
        <v>37</v>
      </c>
      <c r="D698" s="20" t="s">
        <v>828</v>
      </c>
      <c r="E698" s="7"/>
      <c r="F698" s="9">
        <v>125</v>
      </c>
      <c r="G698" s="7">
        <v>150</v>
      </c>
      <c r="H698" s="9">
        <v>100</v>
      </c>
      <c r="I698" s="9">
        <v>100</v>
      </c>
      <c r="J698" s="26">
        <v>275</v>
      </c>
      <c r="K698" s="26">
        <v>300</v>
      </c>
      <c r="L698" s="26">
        <v>400</v>
      </c>
      <c r="M698" s="26">
        <v>250</v>
      </c>
      <c r="N698" s="26">
        <v>225</v>
      </c>
      <c r="O698" s="26">
        <v>175</v>
      </c>
      <c r="P698" s="26">
        <v>200</v>
      </c>
      <c r="Q698" s="26">
        <v>75</v>
      </c>
      <c r="R698" s="26">
        <v>25</v>
      </c>
      <c r="S698" s="26">
        <v>200</v>
      </c>
      <c r="T698" s="26">
        <v>0</v>
      </c>
      <c r="U698" s="137">
        <v>150</v>
      </c>
      <c r="V698" s="137">
        <v>200</v>
      </c>
      <c r="W698" s="137">
        <v>325</v>
      </c>
      <c r="X698" s="137">
        <v>375</v>
      </c>
      <c r="Y698" s="26">
        <v>500</v>
      </c>
      <c r="Z698" s="167">
        <f t="shared" si="120"/>
        <v>500</v>
      </c>
      <c r="AA698" s="167">
        <v>275</v>
      </c>
      <c r="AB698" s="171">
        <f t="shared" si="119"/>
        <v>0.55</v>
      </c>
      <c r="AC698" s="26">
        <v>500</v>
      </c>
      <c r="AE698" s="26">
        <f t="shared" si="121"/>
        <v>500</v>
      </c>
    </row>
    <row r="699" spans="1:31" ht="14.25">
      <c r="A699" s="21"/>
      <c r="B699" s="19" t="s">
        <v>31</v>
      </c>
      <c r="C699" s="19" t="s">
        <v>33</v>
      </c>
      <c r="D699" s="20" t="s">
        <v>34</v>
      </c>
      <c r="E699" s="7">
        <v>460575</v>
      </c>
      <c r="F699" s="9">
        <v>352635.69</v>
      </c>
      <c r="G699" s="7">
        <v>633438.55</v>
      </c>
      <c r="H699" s="9">
        <v>626010.58</v>
      </c>
      <c r="I699" s="9">
        <v>626458.89</v>
      </c>
      <c r="J699" s="26">
        <v>624406.86</v>
      </c>
      <c r="K699" s="26">
        <v>623066.57</v>
      </c>
      <c r="L699" s="26">
        <v>680885.55</v>
      </c>
      <c r="M699" s="26">
        <v>741512.11</v>
      </c>
      <c r="N699" s="26">
        <v>731505.49</v>
      </c>
      <c r="O699" s="26">
        <v>726923.09</v>
      </c>
      <c r="P699" s="26">
        <v>779241.18</v>
      </c>
      <c r="Q699" s="26">
        <v>780024.17</v>
      </c>
      <c r="R699" s="26">
        <v>810166.31</v>
      </c>
      <c r="S699" s="26">
        <v>894250.3</v>
      </c>
      <c r="T699" s="26">
        <v>883033.46</v>
      </c>
      <c r="U699" s="137">
        <v>945491.55</v>
      </c>
      <c r="V699" s="137">
        <v>1071560.73</v>
      </c>
      <c r="W699" s="137">
        <v>1224845.3</v>
      </c>
      <c r="X699" s="137">
        <v>1278055.43</v>
      </c>
      <c r="Y699" s="26">
        <v>1375000</v>
      </c>
      <c r="Z699" s="167">
        <f t="shared" si="120"/>
        <v>1375000</v>
      </c>
      <c r="AA699" s="167">
        <v>1382382.37</v>
      </c>
      <c r="AB699" s="171">
        <f t="shared" si="119"/>
        <v>1.0053689963636365</v>
      </c>
      <c r="AC699" s="26">
        <v>1375000</v>
      </c>
      <c r="AE699" s="26">
        <f t="shared" si="121"/>
        <v>1375000</v>
      </c>
    </row>
    <row r="700" spans="1:31" ht="14.25">
      <c r="A700" s="21"/>
      <c r="B700" s="19" t="s">
        <v>31</v>
      </c>
      <c r="C700" s="19" t="s">
        <v>838</v>
      </c>
      <c r="D700" s="20" t="s">
        <v>1115</v>
      </c>
      <c r="E700" s="7"/>
      <c r="F700" s="9"/>
      <c r="G700" s="7"/>
      <c r="H700" s="9"/>
      <c r="I700" s="9"/>
      <c r="O700" s="26">
        <v>14143.26</v>
      </c>
      <c r="P700" s="26">
        <v>26067.92</v>
      </c>
      <c r="Q700" s="26">
        <v>23361.25</v>
      </c>
      <c r="R700" s="26">
        <v>12948.3</v>
      </c>
      <c r="S700" s="26">
        <v>2202.2</v>
      </c>
      <c r="T700" s="26">
        <v>8388.7</v>
      </c>
      <c r="U700" s="137">
        <v>125</v>
      </c>
      <c r="V700" s="137">
        <v>0</v>
      </c>
      <c r="W700" s="137">
        <v>0</v>
      </c>
      <c r="X700" s="137">
        <v>0</v>
      </c>
      <c r="Y700" s="26">
        <v>0</v>
      </c>
      <c r="Z700" s="167">
        <f t="shared" si="120"/>
        <v>0</v>
      </c>
      <c r="AA700" s="167">
        <v>0</v>
      </c>
      <c r="AB700" s="171">
        <v>0</v>
      </c>
      <c r="AC700" s="26">
        <v>0</v>
      </c>
      <c r="AE700" s="26">
        <f t="shared" si="121"/>
        <v>0</v>
      </c>
    </row>
    <row r="701" spans="1:31" ht="14.25">
      <c r="A701" s="21"/>
      <c r="B701" s="19" t="s">
        <v>35</v>
      </c>
      <c r="C701" s="19" t="s">
        <v>6</v>
      </c>
      <c r="D701" s="20" t="s">
        <v>968</v>
      </c>
      <c r="E701" s="7"/>
      <c r="F701" s="9">
        <v>5271.9</v>
      </c>
      <c r="G701" s="7">
        <v>450</v>
      </c>
      <c r="H701" s="9">
        <v>2708.02</v>
      </c>
      <c r="I701" s="9">
        <v>5137.74</v>
      </c>
      <c r="J701" s="26">
        <v>4030.77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T701" s="26">
        <v>0</v>
      </c>
      <c r="U701" s="137">
        <v>0</v>
      </c>
      <c r="V701" s="137">
        <v>0</v>
      </c>
      <c r="W701" s="137">
        <v>0</v>
      </c>
      <c r="X701" s="137">
        <v>0</v>
      </c>
      <c r="Y701" s="26">
        <v>0</v>
      </c>
      <c r="Z701" s="167">
        <f t="shared" si="120"/>
        <v>0</v>
      </c>
      <c r="AA701" s="167">
        <v>0</v>
      </c>
      <c r="AB701" s="171">
        <v>0</v>
      </c>
      <c r="AC701" s="26">
        <v>0</v>
      </c>
      <c r="AE701" s="26">
        <f t="shared" si="121"/>
        <v>0</v>
      </c>
    </row>
    <row r="702" spans="1:31" ht="14.25">
      <c r="A702" s="21"/>
      <c r="B702" s="19" t="s">
        <v>35</v>
      </c>
      <c r="C702" s="19" t="s">
        <v>17</v>
      </c>
      <c r="D702" s="20" t="s">
        <v>36</v>
      </c>
      <c r="E702" s="7">
        <v>4120</v>
      </c>
      <c r="F702" s="9">
        <v>450</v>
      </c>
      <c r="G702" s="7"/>
      <c r="H702" s="9">
        <v>450</v>
      </c>
      <c r="I702" s="9">
        <v>0</v>
      </c>
      <c r="J702" s="26">
        <v>40865.33</v>
      </c>
      <c r="K702" s="26">
        <v>75564.99</v>
      </c>
      <c r="L702" s="26">
        <v>78038.04</v>
      </c>
      <c r="M702" s="26">
        <v>72886.25</v>
      </c>
      <c r="N702" s="26">
        <v>87633.24</v>
      </c>
      <c r="O702" s="26">
        <v>103729.25</v>
      </c>
      <c r="P702" s="26">
        <v>99058.8</v>
      </c>
      <c r="Q702" s="26">
        <v>102222.2</v>
      </c>
      <c r="R702" s="26">
        <v>103405</v>
      </c>
      <c r="S702" s="26">
        <v>98219</v>
      </c>
      <c r="T702" s="26">
        <v>101135</v>
      </c>
      <c r="U702" s="137">
        <v>101035</v>
      </c>
      <c r="V702" s="137">
        <v>101825</v>
      </c>
      <c r="W702" s="137">
        <v>103570.36</v>
      </c>
      <c r="X702" s="137">
        <v>98295</v>
      </c>
      <c r="Y702" s="26">
        <v>110000</v>
      </c>
      <c r="Z702" s="167">
        <f t="shared" si="120"/>
        <v>110000</v>
      </c>
      <c r="AA702" s="167">
        <f>350+83295</f>
        <v>83645</v>
      </c>
      <c r="AB702" s="171">
        <f t="shared" si="119"/>
        <v>0.7604090909090909</v>
      </c>
      <c r="AC702" s="26">
        <v>110000</v>
      </c>
      <c r="AE702" s="26">
        <f t="shared" si="121"/>
        <v>110000</v>
      </c>
    </row>
    <row r="703" spans="1:31" ht="14.25">
      <c r="A703" s="21"/>
      <c r="B703" s="19" t="s">
        <v>35</v>
      </c>
      <c r="C703" s="19" t="s">
        <v>12</v>
      </c>
      <c r="D703" s="20" t="s">
        <v>946</v>
      </c>
      <c r="E703" s="7"/>
      <c r="F703" s="9"/>
      <c r="G703" s="7"/>
      <c r="H703" s="9"/>
      <c r="I703" s="9">
        <v>0</v>
      </c>
      <c r="J703" s="26">
        <v>10000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250</v>
      </c>
      <c r="Q703" s="26">
        <v>0</v>
      </c>
      <c r="R703" s="26">
        <v>0</v>
      </c>
      <c r="S703" s="26">
        <v>1467.28</v>
      </c>
      <c r="T703" s="26">
        <v>0</v>
      </c>
      <c r="U703" s="137">
        <v>0</v>
      </c>
      <c r="V703" s="137">
        <v>0</v>
      </c>
      <c r="W703" s="137">
        <v>0</v>
      </c>
      <c r="X703" s="137">
        <v>0</v>
      </c>
      <c r="Y703" s="26">
        <v>0</v>
      </c>
      <c r="Z703" s="167">
        <f t="shared" si="120"/>
        <v>0</v>
      </c>
      <c r="AA703" s="167">
        <v>0</v>
      </c>
      <c r="AB703" s="171">
        <v>0</v>
      </c>
      <c r="AC703" s="26">
        <v>0</v>
      </c>
      <c r="AE703" s="26">
        <f t="shared" si="121"/>
        <v>0</v>
      </c>
    </row>
    <row r="704" spans="1:31" ht="14.25">
      <c r="A704" s="21"/>
      <c r="B704" s="70" t="s">
        <v>35</v>
      </c>
      <c r="C704" s="70" t="s">
        <v>37</v>
      </c>
      <c r="D704" s="20" t="s">
        <v>1332</v>
      </c>
      <c r="E704" s="7"/>
      <c r="F704" s="9"/>
      <c r="G704" s="7"/>
      <c r="H704" s="9"/>
      <c r="I704" s="9"/>
      <c r="K704" s="26">
        <v>1657.67</v>
      </c>
      <c r="L704" s="26">
        <v>5797.66</v>
      </c>
      <c r="M704" s="26">
        <v>1921</v>
      </c>
      <c r="N704" s="26">
        <v>200</v>
      </c>
      <c r="O704" s="26">
        <v>0</v>
      </c>
      <c r="P704" s="26">
        <v>0</v>
      </c>
      <c r="Q704" s="26">
        <v>0</v>
      </c>
      <c r="R704" s="26">
        <v>1037.75</v>
      </c>
      <c r="T704" s="26">
        <v>0</v>
      </c>
      <c r="U704" s="137">
        <v>0</v>
      </c>
      <c r="V704" s="137">
        <v>0</v>
      </c>
      <c r="W704" s="137">
        <v>0</v>
      </c>
      <c r="X704" s="137">
        <v>0</v>
      </c>
      <c r="Y704" s="26">
        <v>0</v>
      </c>
      <c r="Z704" s="167">
        <f t="shared" si="120"/>
        <v>0</v>
      </c>
      <c r="AA704" s="167">
        <v>0</v>
      </c>
      <c r="AB704" s="171">
        <v>0</v>
      </c>
      <c r="AC704" s="26">
        <v>0</v>
      </c>
      <c r="AE704" s="26">
        <f t="shared" si="121"/>
        <v>0</v>
      </c>
    </row>
    <row r="705" spans="1:31" ht="14.25">
      <c r="A705" s="21"/>
      <c r="B705" s="70" t="s">
        <v>35</v>
      </c>
      <c r="C705" s="70" t="s">
        <v>998</v>
      </c>
      <c r="D705" s="20" t="s">
        <v>1125</v>
      </c>
      <c r="E705" s="7"/>
      <c r="F705" s="9"/>
      <c r="G705" s="7"/>
      <c r="H705" s="9"/>
      <c r="I705" s="9"/>
      <c r="K705" s="26">
        <v>433.29</v>
      </c>
      <c r="L705" s="26">
        <v>413.84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T705" s="26">
        <v>0</v>
      </c>
      <c r="U705" s="137">
        <v>0</v>
      </c>
      <c r="V705" s="137">
        <v>0</v>
      </c>
      <c r="W705" s="137">
        <v>0</v>
      </c>
      <c r="X705" s="137">
        <v>0</v>
      </c>
      <c r="Y705" s="26">
        <v>0</v>
      </c>
      <c r="Z705" s="167">
        <f t="shared" si="120"/>
        <v>0</v>
      </c>
      <c r="AA705" s="167">
        <v>0</v>
      </c>
      <c r="AB705" s="171">
        <v>0</v>
      </c>
      <c r="AC705" s="26">
        <v>0</v>
      </c>
      <c r="AE705" s="26">
        <f t="shared" si="121"/>
        <v>0</v>
      </c>
    </row>
    <row r="706" spans="1:31" ht="14.25">
      <c r="A706" s="21"/>
      <c r="B706" s="19" t="s">
        <v>35</v>
      </c>
      <c r="C706" s="19" t="s">
        <v>37</v>
      </c>
      <c r="D706" s="20" t="s">
        <v>969</v>
      </c>
      <c r="E706" s="7">
        <v>7350</v>
      </c>
      <c r="F706" s="9">
        <v>7019.22</v>
      </c>
      <c r="G706" s="7">
        <v>9652.46</v>
      </c>
      <c r="H706" s="9">
        <v>2428.45</v>
      </c>
      <c r="I706" s="9">
        <v>5007.41</v>
      </c>
      <c r="J706" s="26">
        <v>45163.98</v>
      </c>
      <c r="K706" s="26">
        <v>99211</v>
      </c>
      <c r="L706" s="26">
        <v>96632.2</v>
      </c>
      <c r="M706" s="26">
        <v>102206.97</v>
      </c>
      <c r="N706" s="26">
        <v>159319.89</v>
      </c>
      <c r="O706" s="26">
        <v>139903.01</v>
      </c>
      <c r="P706" s="26">
        <v>99389.69</v>
      </c>
      <c r="Q706" s="26">
        <v>90247.25</v>
      </c>
      <c r="R706" s="26">
        <v>57088.6</v>
      </c>
      <c r="S706" s="26">
        <v>50897.05</v>
      </c>
      <c r="T706" s="26">
        <v>69644.38</v>
      </c>
      <c r="U706" s="137">
        <v>63048.6</v>
      </c>
      <c r="V706" s="137">
        <v>58101.68</v>
      </c>
      <c r="W706" s="137">
        <v>26358.14</v>
      </c>
      <c r="X706" s="137">
        <v>48251.57</v>
      </c>
      <c r="Y706" s="26">
        <v>100000</v>
      </c>
      <c r="Z706" s="167">
        <f t="shared" si="120"/>
        <v>100000</v>
      </c>
      <c r="AA706" s="167">
        <f>42328.15+40541.07</f>
        <v>82869.22</v>
      </c>
      <c r="AB706" s="171">
        <f t="shared" si="119"/>
        <v>0.8286922</v>
      </c>
      <c r="AC706" s="26">
        <v>100000</v>
      </c>
      <c r="AE706" s="26">
        <f t="shared" si="121"/>
        <v>100000</v>
      </c>
    </row>
    <row r="707" spans="1:31" ht="14.25">
      <c r="A707" s="21"/>
      <c r="B707" s="19" t="s">
        <v>35</v>
      </c>
      <c r="C707" s="19" t="s">
        <v>915</v>
      </c>
      <c r="D707" s="20" t="s">
        <v>916</v>
      </c>
      <c r="E707" s="7"/>
      <c r="F707" s="9"/>
      <c r="G707" s="7"/>
      <c r="H707" s="9"/>
      <c r="I707" s="9">
        <v>0</v>
      </c>
      <c r="J707" s="26">
        <v>59.9</v>
      </c>
      <c r="K707" s="26">
        <v>122.85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T707" s="26">
        <v>0</v>
      </c>
      <c r="U707" s="137">
        <v>0</v>
      </c>
      <c r="V707" s="137">
        <v>0</v>
      </c>
      <c r="W707" s="137">
        <v>0</v>
      </c>
      <c r="X707" s="137">
        <v>0</v>
      </c>
      <c r="Y707" s="26">
        <v>0</v>
      </c>
      <c r="Z707" s="167">
        <f t="shared" si="120"/>
        <v>0</v>
      </c>
      <c r="AA707" s="167">
        <v>0</v>
      </c>
      <c r="AB707" s="171">
        <v>0</v>
      </c>
      <c r="AC707" s="26">
        <v>0</v>
      </c>
      <c r="AE707" s="26">
        <f t="shared" si="121"/>
        <v>0</v>
      </c>
    </row>
    <row r="708" spans="1:31" ht="14.25">
      <c r="A708" s="21"/>
      <c r="B708" s="19" t="s">
        <v>38</v>
      </c>
      <c r="C708" s="19" t="s">
        <v>6</v>
      </c>
      <c r="D708" s="20" t="s">
        <v>39</v>
      </c>
      <c r="E708" s="7">
        <v>4856</v>
      </c>
      <c r="F708" s="9">
        <v>4564.83</v>
      </c>
      <c r="G708" s="7">
        <v>3232.52</v>
      </c>
      <c r="H708" s="9">
        <v>3806.55</v>
      </c>
      <c r="I708" s="9">
        <v>2283.2</v>
      </c>
      <c r="J708" s="26">
        <v>3660</v>
      </c>
      <c r="K708" s="26">
        <v>6369.61</v>
      </c>
      <c r="L708" s="26">
        <v>7022.81</v>
      </c>
      <c r="M708" s="26">
        <v>165</v>
      </c>
      <c r="N708" s="26">
        <v>5902.35</v>
      </c>
      <c r="O708" s="26">
        <v>7566.09</v>
      </c>
      <c r="P708" s="26">
        <v>6859.8</v>
      </c>
      <c r="Q708" s="26">
        <v>4469.54</v>
      </c>
      <c r="R708" s="26">
        <v>4430.4</v>
      </c>
      <c r="S708" s="26">
        <v>4957.8</v>
      </c>
      <c r="T708" s="26">
        <v>1064.4</v>
      </c>
      <c r="U708" s="137">
        <v>5547.76</v>
      </c>
      <c r="V708" s="137">
        <v>2782.24</v>
      </c>
      <c r="W708" s="137">
        <v>0</v>
      </c>
      <c r="X708" s="137">
        <v>2303.75</v>
      </c>
      <c r="Y708" s="26">
        <v>5500</v>
      </c>
      <c r="Z708" s="167">
        <f t="shared" si="120"/>
        <v>5500</v>
      </c>
      <c r="AA708" s="167">
        <v>3947.5</v>
      </c>
      <c r="AB708" s="171">
        <f t="shared" si="119"/>
        <v>0.7177272727272728</v>
      </c>
      <c r="AC708" s="26">
        <v>5500</v>
      </c>
      <c r="AE708" s="26">
        <f t="shared" si="121"/>
        <v>5500</v>
      </c>
    </row>
    <row r="709" spans="1:31" ht="14.25">
      <c r="A709" s="21"/>
      <c r="B709" s="19" t="s">
        <v>1229</v>
      </c>
      <c r="C709" s="19" t="s">
        <v>6</v>
      </c>
      <c r="D709" s="20" t="s">
        <v>1230</v>
      </c>
      <c r="E709" s="7"/>
      <c r="F709" s="9"/>
      <c r="G709" s="7"/>
      <c r="H709" s="9"/>
      <c r="I709" s="9"/>
      <c r="T709" s="26">
        <v>0</v>
      </c>
      <c r="U709" s="137">
        <v>0</v>
      </c>
      <c r="V709" s="137">
        <v>0</v>
      </c>
      <c r="W709" s="137">
        <v>0</v>
      </c>
      <c r="X709" s="137">
        <v>0</v>
      </c>
      <c r="Y709" s="26">
        <v>0</v>
      </c>
      <c r="Z709" s="167">
        <f t="shared" si="120"/>
        <v>0</v>
      </c>
      <c r="AA709" s="167">
        <v>0</v>
      </c>
      <c r="AB709" s="171">
        <v>0</v>
      </c>
      <c r="AC709" s="26">
        <v>0</v>
      </c>
      <c r="AE709" s="26">
        <f t="shared" si="121"/>
        <v>0</v>
      </c>
    </row>
    <row r="710" spans="1:31" ht="14.25">
      <c r="A710" s="21"/>
      <c r="B710" s="70" t="s">
        <v>1193</v>
      </c>
      <c r="C710" s="19" t="s">
        <v>6</v>
      </c>
      <c r="D710" s="20" t="s">
        <v>1194</v>
      </c>
      <c r="E710" s="7"/>
      <c r="F710" s="9"/>
      <c r="G710" s="7"/>
      <c r="H710" s="9"/>
      <c r="I710" s="9"/>
      <c r="P710" s="26">
        <v>220</v>
      </c>
      <c r="Q710" s="26">
        <v>0</v>
      </c>
      <c r="R710" s="26">
        <v>0</v>
      </c>
      <c r="T710" s="26">
        <v>0</v>
      </c>
      <c r="U710" s="137">
        <v>0</v>
      </c>
      <c r="V710" s="137">
        <v>0</v>
      </c>
      <c r="W710" s="137">
        <v>0</v>
      </c>
      <c r="X710" s="137">
        <v>0</v>
      </c>
      <c r="Y710" s="26">
        <v>0</v>
      </c>
      <c r="Z710" s="167">
        <f t="shared" si="120"/>
        <v>0</v>
      </c>
      <c r="AA710" s="167">
        <v>0</v>
      </c>
      <c r="AB710" s="171">
        <v>0</v>
      </c>
      <c r="AC710" s="26">
        <v>0</v>
      </c>
      <c r="AE710" s="26">
        <f t="shared" si="121"/>
        <v>0</v>
      </c>
    </row>
    <row r="711" spans="1:31" ht="14.25">
      <c r="A711" s="21"/>
      <c r="B711" s="19" t="s">
        <v>289</v>
      </c>
      <c r="C711" s="19" t="s">
        <v>526</v>
      </c>
      <c r="D711" s="20" t="s">
        <v>527</v>
      </c>
      <c r="E711" s="7"/>
      <c r="F711" s="9"/>
      <c r="G711" s="7"/>
      <c r="H711" s="9">
        <v>2</v>
      </c>
      <c r="I711" s="9">
        <v>0</v>
      </c>
      <c r="J711" s="26">
        <v>0</v>
      </c>
      <c r="K711" s="26">
        <v>0</v>
      </c>
      <c r="L711" s="26">
        <v>0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T711" s="26">
        <v>0</v>
      </c>
      <c r="U711" s="137">
        <v>0</v>
      </c>
      <c r="V711" s="137">
        <v>0</v>
      </c>
      <c r="W711" s="137">
        <v>0</v>
      </c>
      <c r="X711" s="137">
        <v>0</v>
      </c>
      <c r="Y711" s="26">
        <v>0</v>
      </c>
      <c r="Z711" s="167">
        <f t="shared" si="120"/>
        <v>0</v>
      </c>
      <c r="AA711" s="167">
        <v>0</v>
      </c>
      <c r="AB711" s="171">
        <v>0</v>
      </c>
      <c r="AC711" s="26">
        <v>0</v>
      </c>
      <c r="AE711" s="26">
        <f t="shared" si="121"/>
        <v>0</v>
      </c>
    </row>
    <row r="712" spans="1:31" ht="14.25">
      <c r="A712" s="21"/>
      <c r="B712" s="19" t="s">
        <v>289</v>
      </c>
      <c r="C712" s="19" t="s">
        <v>290</v>
      </c>
      <c r="D712" s="20" t="s">
        <v>528</v>
      </c>
      <c r="E712" s="7"/>
      <c r="F712" s="9"/>
      <c r="G712" s="7"/>
      <c r="H712" s="9">
        <v>1150</v>
      </c>
      <c r="I712" s="9">
        <v>0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T712" s="26">
        <v>0</v>
      </c>
      <c r="U712" s="137">
        <v>0</v>
      </c>
      <c r="V712" s="137">
        <v>0</v>
      </c>
      <c r="W712" s="137">
        <v>0</v>
      </c>
      <c r="X712" s="137">
        <v>0</v>
      </c>
      <c r="Y712" s="26">
        <v>0</v>
      </c>
      <c r="Z712" s="167">
        <f t="shared" si="120"/>
        <v>0</v>
      </c>
      <c r="AA712" s="167">
        <v>0</v>
      </c>
      <c r="AB712" s="171">
        <v>0</v>
      </c>
      <c r="AC712" s="26">
        <v>0</v>
      </c>
      <c r="AE712" s="26">
        <f t="shared" si="121"/>
        <v>0</v>
      </c>
    </row>
    <row r="713" spans="1:31" ht="14.25">
      <c r="A713" s="21"/>
      <c r="B713" s="19" t="s">
        <v>40</v>
      </c>
      <c r="C713" s="19" t="s">
        <v>6</v>
      </c>
      <c r="D713" s="20" t="s">
        <v>41</v>
      </c>
      <c r="E713" s="7">
        <v>24660</v>
      </c>
      <c r="F713" s="9"/>
      <c r="G713" s="7"/>
      <c r="H713" s="9">
        <v>10838.49</v>
      </c>
      <c r="I713" s="9">
        <v>0</v>
      </c>
      <c r="J713" s="26">
        <v>15000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T713" s="26">
        <v>0</v>
      </c>
      <c r="U713" s="137">
        <v>0</v>
      </c>
      <c r="V713" s="137">
        <v>0</v>
      </c>
      <c r="W713" s="137">
        <v>0</v>
      </c>
      <c r="X713" s="137">
        <v>0</v>
      </c>
      <c r="Y713" s="26">
        <v>0</v>
      </c>
      <c r="Z713" s="167">
        <f t="shared" si="120"/>
        <v>0</v>
      </c>
      <c r="AA713" s="167">
        <v>0</v>
      </c>
      <c r="AB713" s="171">
        <v>0</v>
      </c>
      <c r="AC713" s="26">
        <v>0</v>
      </c>
      <c r="AE713" s="26">
        <f t="shared" si="121"/>
        <v>0</v>
      </c>
    </row>
    <row r="714" spans="1:31" ht="14.25">
      <c r="A714" s="21"/>
      <c r="B714" s="19" t="s">
        <v>529</v>
      </c>
      <c r="C714" s="19" t="s">
        <v>6</v>
      </c>
      <c r="D714" s="20" t="s">
        <v>530</v>
      </c>
      <c r="E714" s="7"/>
      <c r="F714" s="9"/>
      <c r="G714" s="7"/>
      <c r="H714" s="7">
        <v>14967.06</v>
      </c>
      <c r="I714" s="9">
        <v>0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T714" s="26">
        <v>0</v>
      </c>
      <c r="U714" s="137">
        <v>0</v>
      </c>
      <c r="V714" s="137">
        <v>0</v>
      </c>
      <c r="W714" s="137">
        <v>0</v>
      </c>
      <c r="X714" s="137">
        <v>0</v>
      </c>
      <c r="Y714" s="26">
        <v>0</v>
      </c>
      <c r="Z714" s="167">
        <f t="shared" si="120"/>
        <v>0</v>
      </c>
      <c r="AA714" s="167">
        <v>0</v>
      </c>
      <c r="AB714" s="171">
        <v>0</v>
      </c>
      <c r="AC714" s="26">
        <v>0</v>
      </c>
      <c r="AE714" s="26">
        <f t="shared" si="121"/>
        <v>0</v>
      </c>
    </row>
    <row r="715" spans="1:31" ht="14.25">
      <c r="A715" s="21"/>
      <c r="B715" s="19" t="s">
        <v>822</v>
      </c>
      <c r="C715" s="19" t="s">
        <v>6</v>
      </c>
      <c r="D715" s="20" t="s">
        <v>823</v>
      </c>
      <c r="E715" s="7"/>
      <c r="F715" s="9"/>
      <c r="G715" s="7"/>
      <c r="H715" s="7">
        <v>5758</v>
      </c>
      <c r="I715" s="9">
        <v>0</v>
      </c>
      <c r="J715" s="26">
        <v>0</v>
      </c>
      <c r="K715" s="26">
        <v>0</v>
      </c>
      <c r="L715" s="26">
        <v>2912.12</v>
      </c>
      <c r="M715" s="26">
        <v>0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137">
        <v>0</v>
      </c>
      <c r="V715" s="137">
        <v>0</v>
      </c>
      <c r="W715" s="137">
        <v>0</v>
      </c>
      <c r="X715" s="137">
        <v>0</v>
      </c>
      <c r="Y715" s="26">
        <v>1000</v>
      </c>
      <c r="Z715" s="167">
        <f t="shared" si="120"/>
        <v>1000</v>
      </c>
      <c r="AA715" s="167">
        <v>0</v>
      </c>
      <c r="AB715" s="171">
        <f t="shared" si="119"/>
        <v>0</v>
      </c>
      <c r="AC715" s="26">
        <v>1000</v>
      </c>
      <c r="AE715" s="26">
        <f t="shared" si="121"/>
        <v>1000</v>
      </c>
    </row>
    <row r="716" spans="1:31" ht="14.25">
      <c r="A716" s="21"/>
      <c r="B716" s="70" t="s">
        <v>822</v>
      </c>
      <c r="C716" s="19" t="s">
        <v>17</v>
      </c>
      <c r="D716" s="20" t="s">
        <v>1279</v>
      </c>
      <c r="E716" s="7"/>
      <c r="F716" s="9"/>
      <c r="G716" s="7"/>
      <c r="H716" s="7"/>
      <c r="I716" s="9"/>
      <c r="T716" s="26">
        <v>0</v>
      </c>
      <c r="U716" s="137">
        <v>0</v>
      </c>
      <c r="V716" s="137">
        <v>23500</v>
      </c>
      <c r="W716" s="137">
        <v>16000</v>
      </c>
      <c r="X716" s="137">
        <v>0</v>
      </c>
      <c r="Y716" s="26">
        <v>0</v>
      </c>
      <c r="Z716" s="167">
        <f t="shared" si="120"/>
        <v>0</v>
      </c>
      <c r="AA716" s="167">
        <v>0</v>
      </c>
      <c r="AB716" s="171">
        <v>0</v>
      </c>
      <c r="AC716" s="26">
        <v>0</v>
      </c>
      <c r="AE716" s="26">
        <f>SUM(AC716:AD716)</f>
        <v>0</v>
      </c>
    </row>
    <row r="717" spans="1:31" ht="14.25">
      <c r="A717" s="21"/>
      <c r="B717" s="19" t="s">
        <v>42</v>
      </c>
      <c r="C717" s="19" t="s">
        <v>6</v>
      </c>
      <c r="D717" s="20" t="s">
        <v>43</v>
      </c>
      <c r="E717" s="7">
        <v>0</v>
      </c>
      <c r="F717" s="9"/>
      <c r="G717" s="7">
        <v>16466.43</v>
      </c>
      <c r="H717" s="9">
        <v>16908.21</v>
      </c>
      <c r="I717" s="9">
        <v>22589.29</v>
      </c>
      <c r="J717" s="26">
        <v>24372.03</v>
      </c>
      <c r="K717" s="26">
        <v>23220</v>
      </c>
      <c r="L717" s="26">
        <v>21475</v>
      </c>
      <c r="M717" s="26">
        <v>25286</v>
      </c>
      <c r="N717" s="26">
        <v>27783.15</v>
      </c>
      <c r="O717" s="26">
        <v>31255</v>
      </c>
      <c r="P717" s="26">
        <v>32820</v>
      </c>
      <c r="Q717" s="26">
        <v>32777</v>
      </c>
      <c r="R717" s="26">
        <v>35490</v>
      </c>
      <c r="S717" s="26">
        <v>34760.5</v>
      </c>
      <c r="T717" s="26">
        <v>29632.5</v>
      </c>
      <c r="U717" s="137">
        <v>32865</v>
      </c>
      <c r="V717" s="137">
        <v>20260</v>
      </c>
      <c r="W717" s="137">
        <v>15800</v>
      </c>
      <c r="X717" s="137">
        <v>32849</v>
      </c>
      <c r="Y717" s="26">
        <v>36000</v>
      </c>
      <c r="Z717" s="167">
        <f t="shared" si="120"/>
        <v>36000</v>
      </c>
      <c r="AA717" s="167">
        <f>800+25750</f>
        <v>26550</v>
      </c>
      <c r="AB717" s="171">
        <f t="shared" si="119"/>
        <v>0.7375</v>
      </c>
      <c r="AC717" s="26">
        <v>35000</v>
      </c>
      <c r="AE717" s="26">
        <f t="shared" si="121"/>
        <v>35000</v>
      </c>
    </row>
    <row r="718" spans="1:31" ht="14.25">
      <c r="A718" s="21"/>
      <c r="B718" s="19" t="s">
        <v>42</v>
      </c>
      <c r="C718" s="19" t="s">
        <v>531</v>
      </c>
      <c r="D718" s="20" t="s">
        <v>532</v>
      </c>
      <c r="E718" s="7"/>
      <c r="F718" s="9"/>
      <c r="G718" s="7">
        <v>2606.03</v>
      </c>
      <c r="H718" s="9">
        <v>2254.65</v>
      </c>
      <c r="I718" s="9">
        <v>1751.28</v>
      </c>
      <c r="J718" s="26">
        <v>1659.01</v>
      </c>
      <c r="K718" s="26">
        <v>1043.83</v>
      </c>
      <c r="L718" s="26">
        <v>1602.6</v>
      </c>
      <c r="M718" s="26">
        <v>948.59</v>
      </c>
      <c r="N718" s="26">
        <v>703.62</v>
      </c>
      <c r="O718" s="26">
        <v>1023.59</v>
      </c>
      <c r="P718" s="26">
        <v>1454.44</v>
      </c>
      <c r="Q718" s="26">
        <v>1222.08</v>
      </c>
      <c r="R718" s="26">
        <v>760.4</v>
      </c>
      <c r="S718" s="26">
        <v>653.94</v>
      </c>
      <c r="T718" s="26">
        <v>1034.9</v>
      </c>
      <c r="U718" s="137">
        <v>607.65</v>
      </c>
      <c r="V718" s="137">
        <v>326.37</v>
      </c>
      <c r="W718" s="137">
        <v>0</v>
      </c>
      <c r="X718" s="137">
        <v>785.95</v>
      </c>
      <c r="Y718" s="26">
        <v>2000</v>
      </c>
      <c r="Z718" s="167">
        <f t="shared" si="120"/>
        <v>2000</v>
      </c>
      <c r="AA718" s="167">
        <v>37.68</v>
      </c>
      <c r="AB718" s="171">
        <f t="shared" si="119"/>
        <v>0.01884</v>
      </c>
      <c r="AC718" s="26">
        <v>2000</v>
      </c>
      <c r="AE718" s="26">
        <f t="shared" si="121"/>
        <v>2000</v>
      </c>
    </row>
    <row r="719" spans="1:31" ht="14.25">
      <c r="A719" s="21"/>
      <c r="B719" s="19" t="s">
        <v>42</v>
      </c>
      <c r="C719" s="70" t="s">
        <v>17</v>
      </c>
      <c r="D719" s="20" t="s">
        <v>1162</v>
      </c>
      <c r="E719" s="7"/>
      <c r="F719" s="9"/>
      <c r="G719" s="7">
        <v>2606.03</v>
      </c>
      <c r="H719" s="9">
        <v>2254.65</v>
      </c>
      <c r="I719" s="9">
        <v>1751.28</v>
      </c>
      <c r="J719" s="26">
        <v>1659.01</v>
      </c>
      <c r="K719" s="26">
        <v>1043.83</v>
      </c>
      <c r="L719" s="26">
        <v>1602.6</v>
      </c>
      <c r="M719" s="26">
        <v>948.59</v>
      </c>
      <c r="N719" s="26">
        <v>703.62</v>
      </c>
      <c r="O719" s="26">
        <v>1023.59</v>
      </c>
      <c r="P719" s="26">
        <v>3489</v>
      </c>
      <c r="Q719" s="26">
        <v>690.25</v>
      </c>
      <c r="R719" s="26">
        <v>3806</v>
      </c>
      <c r="S719" s="26">
        <v>6063.03</v>
      </c>
      <c r="T719" s="26">
        <v>430</v>
      </c>
      <c r="U719" s="137">
        <v>915.22</v>
      </c>
      <c r="V719" s="137">
        <v>796.68</v>
      </c>
      <c r="W719" s="137">
        <v>-120</v>
      </c>
      <c r="X719" s="137">
        <v>0</v>
      </c>
      <c r="Y719" s="26">
        <v>2000</v>
      </c>
      <c r="Z719" s="167">
        <f t="shared" si="120"/>
        <v>2000</v>
      </c>
      <c r="AA719" s="167">
        <v>2205</v>
      </c>
      <c r="AB719" s="171">
        <f t="shared" si="119"/>
        <v>1.1025</v>
      </c>
      <c r="AC719" s="26">
        <v>3000</v>
      </c>
      <c r="AE719" s="26">
        <f t="shared" si="121"/>
        <v>3000</v>
      </c>
    </row>
    <row r="720" spans="1:31" ht="14.25">
      <c r="A720" s="21"/>
      <c r="B720" s="19" t="s">
        <v>42</v>
      </c>
      <c r="C720" s="70" t="s">
        <v>54</v>
      </c>
      <c r="D720" s="20" t="s">
        <v>1148</v>
      </c>
      <c r="E720" s="7"/>
      <c r="F720" s="9"/>
      <c r="G720" s="7"/>
      <c r="H720" s="9"/>
      <c r="I720" s="9"/>
      <c r="X720" s="137">
        <v>17812.5</v>
      </c>
      <c r="Y720" s="26">
        <v>0</v>
      </c>
      <c r="Z720" s="167">
        <f t="shared" si="120"/>
        <v>0</v>
      </c>
      <c r="AA720" s="167">
        <v>0</v>
      </c>
      <c r="AB720" s="171">
        <v>0</v>
      </c>
      <c r="AC720" s="26">
        <v>0</v>
      </c>
      <c r="AE720" s="26">
        <f t="shared" si="121"/>
        <v>0</v>
      </c>
    </row>
    <row r="721" spans="1:31" ht="14.25">
      <c r="A721" s="21"/>
      <c r="B721" s="19" t="s">
        <v>44</v>
      </c>
      <c r="C721" s="19" t="s">
        <v>6</v>
      </c>
      <c r="D721" s="20" t="s">
        <v>45</v>
      </c>
      <c r="E721" s="7">
        <v>201</v>
      </c>
      <c r="F721" s="9">
        <v>146.5</v>
      </c>
      <c r="G721" s="7">
        <v>221.5</v>
      </c>
      <c r="H721" s="9">
        <v>352.5</v>
      </c>
      <c r="I721" s="9">
        <v>910</v>
      </c>
      <c r="J721" s="26">
        <v>590.32</v>
      </c>
      <c r="K721" s="26">
        <v>375</v>
      </c>
      <c r="L721" s="26">
        <v>225</v>
      </c>
      <c r="M721" s="26">
        <v>0</v>
      </c>
      <c r="N721" s="26">
        <v>710</v>
      </c>
      <c r="O721" s="26">
        <v>305</v>
      </c>
      <c r="P721" s="26">
        <v>120</v>
      </c>
      <c r="Q721" s="26">
        <v>0</v>
      </c>
      <c r="R721" s="26">
        <v>195</v>
      </c>
      <c r="S721" s="26">
        <v>10</v>
      </c>
      <c r="T721" s="26">
        <v>0</v>
      </c>
      <c r="U721" s="137">
        <v>480</v>
      </c>
      <c r="V721" s="137">
        <v>200</v>
      </c>
      <c r="W721" s="137">
        <v>2380</v>
      </c>
      <c r="X721" s="137">
        <v>1255</v>
      </c>
      <c r="Y721" s="26">
        <v>2500</v>
      </c>
      <c r="Z721" s="167">
        <f t="shared" si="120"/>
        <v>2500</v>
      </c>
      <c r="AA721" s="167">
        <v>850</v>
      </c>
      <c r="AB721" s="171">
        <f t="shared" si="119"/>
        <v>0.34</v>
      </c>
      <c r="AC721" s="26">
        <v>2500</v>
      </c>
      <c r="AE721" s="26">
        <f t="shared" si="121"/>
        <v>2500</v>
      </c>
    </row>
    <row r="722" spans="1:31" ht="14.25">
      <c r="A722" s="21"/>
      <c r="B722" s="19" t="s">
        <v>485</v>
      </c>
      <c r="C722" s="19" t="s">
        <v>6</v>
      </c>
      <c r="D722" s="20" t="s">
        <v>486</v>
      </c>
      <c r="E722" s="7"/>
      <c r="F722" s="9">
        <v>8757.18</v>
      </c>
      <c r="G722" s="7">
        <v>0</v>
      </c>
      <c r="H722" s="9"/>
      <c r="I722" s="9">
        <v>0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T722" s="26">
        <v>0</v>
      </c>
      <c r="U722" s="137">
        <v>0</v>
      </c>
      <c r="V722" s="137">
        <v>0</v>
      </c>
      <c r="W722" s="137">
        <v>0</v>
      </c>
      <c r="X722" s="137">
        <v>0</v>
      </c>
      <c r="Y722" s="26">
        <v>0</v>
      </c>
      <c r="Z722" s="167">
        <f t="shared" si="120"/>
        <v>0</v>
      </c>
      <c r="AA722" s="167">
        <v>0</v>
      </c>
      <c r="AB722" s="171">
        <v>0</v>
      </c>
      <c r="AC722" s="26">
        <v>0</v>
      </c>
      <c r="AE722" s="26">
        <f t="shared" si="121"/>
        <v>0</v>
      </c>
    </row>
    <row r="723" spans="1:31" ht="14.25">
      <c r="A723" s="21"/>
      <c r="B723" s="19" t="s">
        <v>1058</v>
      </c>
      <c r="C723" s="19" t="s">
        <v>6</v>
      </c>
      <c r="D723" s="20" t="s">
        <v>1121</v>
      </c>
      <c r="E723" s="7"/>
      <c r="F723" s="9"/>
      <c r="G723" s="7"/>
      <c r="H723" s="9"/>
      <c r="I723" s="9"/>
      <c r="O723" s="26">
        <v>2700</v>
      </c>
      <c r="P723" s="26">
        <v>1300</v>
      </c>
      <c r="Q723" s="26">
        <v>600</v>
      </c>
      <c r="R723" s="26">
        <v>800</v>
      </c>
      <c r="S723" s="26">
        <v>4900</v>
      </c>
      <c r="T723" s="26">
        <v>4400</v>
      </c>
      <c r="U723" s="137">
        <v>2000</v>
      </c>
      <c r="V723" s="137">
        <v>1703</v>
      </c>
      <c r="W723" s="137">
        <v>2500</v>
      </c>
      <c r="X723" s="137">
        <v>3100</v>
      </c>
      <c r="Y723" s="26">
        <v>3000</v>
      </c>
      <c r="Z723" s="167">
        <f t="shared" si="120"/>
        <v>3000</v>
      </c>
      <c r="AA723" s="167">
        <v>2700</v>
      </c>
      <c r="AB723" s="171">
        <f t="shared" si="119"/>
        <v>0.9</v>
      </c>
      <c r="AC723" s="26">
        <v>3000</v>
      </c>
      <c r="AE723" s="26">
        <f t="shared" si="121"/>
        <v>3000</v>
      </c>
    </row>
    <row r="724" spans="1:31" ht="14.25">
      <c r="A724" s="21"/>
      <c r="B724" s="70" t="s">
        <v>1063</v>
      </c>
      <c r="C724" s="70" t="s">
        <v>6</v>
      </c>
      <c r="D724" s="20" t="s">
        <v>1064</v>
      </c>
      <c r="E724" s="7"/>
      <c r="F724" s="9"/>
      <c r="G724" s="7"/>
      <c r="H724" s="9"/>
      <c r="I724" s="9"/>
      <c r="M724" s="26">
        <v>0</v>
      </c>
      <c r="N724" s="26">
        <v>0</v>
      </c>
      <c r="O724" s="26">
        <v>6071</v>
      </c>
      <c r="P724" s="26">
        <v>6188.68</v>
      </c>
      <c r="Q724" s="26">
        <v>6035</v>
      </c>
      <c r="R724" s="26">
        <v>13909.67</v>
      </c>
      <c r="S724" s="26">
        <v>0</v>
      </c>
      <c r="T724" s="26">
        <v>13455</v>
      </c>
      <c r="U724" s="137">
        <v>0</v>
      </c>
      <c r="V724" s="137">
        <v>6540</v>
      </c>
      <c r="W724" s="137">
        <v>7415</v>
      </c>
      <c r="X724" s="137">
        <v>0</v>
      </c>
      <c r="Y724" s="26">
        <v>6950</v>
      </c>
      <c r="Z724" s="167">
        <f t="shared" si="120"/>
        <v>6950</v>
      </c>
      <c r="AA724" s="167">
        <v>14380</v>
      </c>
      <c r="AB724" s="171">
        <f t="shared" si="119"/>
        <v>2.069064748201439</v>
      </c>
      <c r="AC724" s="26">
        <v>7400</v>
      </c>
      <c r="AE724" s="26">
        <f t="shared" si="121"/>
        <v>7400</v>
      </c>
    </row>
    <row r="725" spans="1:31" ht="14.25">
      <c r="A725" s="21"/>
      <c r="B725" s="19" t="s">
        <v>46</v>
      </c>
      <c r="C725" s="19" t="s">
        <v>6</v>
      </c>
      <c r="D725" s="20" t="s">
        <v>47</v>
      </c>
      <c r="E725" s="7">
        <v>50176</v>
      </c>
      <c r="F725" s="9">
        <v>21752.88</v>
      </c>
      <c r="G725" s="7">
        <v>54147.63</v>
      </c>
      <c r="H725" s="9">
        <v>129346.13</v>
      </c>
      <c r="I725" s="9">
        <v>184042.04</v>
      </c>
      <c r="J725" s="26">
        <v>155017.1</v>
      </c>
      <c r="K725" s="26">
        <v>41897.52</v>
      </c>
      <c r="L725" s="26">
        <v>14472.23</v>
      </c>
      <c r="M725" s="26">
        <v>15968.4</v>
      </c>
      <c r="N725" s="26">
        <v>13522.92</v>
      </c>
      <c r="O725" s="26">
        <v>8228.38</v>
      </c>
      <c r="P725" s="26">
        <v>6927.76</v>
      </c>
      <c r="Q725" s="26">
        <v>3936.61</v>
      </c>
      <c r="R725" s="26">
        <v>1347.34</v>
      </c>
      <c r="S725" s="26">
        <v>1514.18</v>
      </c>
      <c r="T725" s="26">
        <v>1672.86</v>
      </c>
      <c r="U725" s="137">
        <v>2496.89</v>
      </c>
      <c r="V725" s="137">
        <v>2863.46</v>
      </c>
      <c r="W725" s="137">
        <v>380.19</v>
      </c>
      <c r="X725" s="137">
        <v>271.51</v>
      </c>
      <c r="Y725" s="26">
        <v>10000</v>
      </c>
      <c r="Z725" s="167">
        <f t="shared" si="120"/>
        <v>10000</v>
      </c>
      <c r="AA725" s="167">
        <f>3999.88+2669.33</f>
        <v>6669.21</v>
      </c>
      <c r="AB725" s="171">
        <f t="shared" si="119"/>
        <v>0.666921</v>
      </c>
      <c r="AC725" s="26">
        <v>20000</v>
      </c>
      <c r="AE725" s="26">
        <f t="shared" si="121"/>
        <v>20000</v>
      </c>
    </row>
    <row r="726" spans="1:31" ht="14.25">
      <c r="A726" s="21"/>
      <c r="B726" s="19" t="s">
        <v>48</v>
      </c>
      <c r="C726" s="19" t="s">
        <v>6</v>
      </c>
      <c r="D726" s="20" t="s">
        <v>49</v>
      </c>
      <c r="E726" s="7">
        <v>10510</v>
      </c>
      <c r="F726" s="9">
        <v>18710</v>
      </c>
      <c r="G726" s="7">
        <v>17000</v>
      </c>
      <c r="H726" s="9">
        <v>16500</v>
      </c>
      <c r="I726" s="9">
        <v>6675</v>
      </c>
      <c r="J726" s="26">
        <v>21450</v>
      </c>
      <c r="K726" s="26">
        <v>20730</v>
      </c>
      <c r="L726" s="26">
        <v>22200</v>
      </c>
      <c r="M726" s="26">
        <v>21251.79</v>
      </c>
      <c r="N726" s="26">
        <v>28006.9</v>
      </c>
      <c r="O726" s="26">
        <v>25351.25</v>
      </c>
      <c r="P726" s="26">
        <v>28839.75</v>
      </c>
      <c r="Q726" s="26">
        <v>26584.5</v>
      </c>
      <c r="R726" s="26">
        <v>27565</v>
      </c>
      <c r="S726" s="26">
        <v>30217.77</v>
      </c>
      <c r="T726" s="26">
        <v>33249.84</v>
      </c>
      <c r="U726" s="137">
        <v>30549.84</v>
      </c>
      <c r="V726" s="137">
        <v>31651.84</v>
      </c>
      <c r="W726" s="137">
        <v>31150.84</v>
      </c>
      <c r="X726" s="137">
        <v>31516.46</v>
      </c>
      <c r="Y726" s="26">
        <v>34000</v>
      </c>
      <c r="Z726" s="167">
        <f aca="true" t="shared" si="122" ref="Z726:Z789">Y726</f>
        <v>34000</v>
      </c>
      <c r="AA726" s="167">
        <v>30478</v>
      </c>
      <c r="AB726" s="171">
        <f t="shared" si="119"/>
        <v>0.8964117647058824</v>
      </c>
      <c r="AC726" s="26">
        <v>34000</v>
      </c>
      <c r="AE726" s="26">
        <f t="shared" si="121"/>
        <v>34000</v>
      </c>
    </row>
    <row r="727" spans="1:31" ht="14.25">
      <c r="A727" s="21"/>
      <c r="B727" s="19" t="s">
        <v>50</v>
      </c>
      <c r="C727" s="19" t="s">
        <v>6</v>
      </c>
      <c r="D727" s="20" t="s">
        <v>1262</v>
      </c>
      <c r="E727" s="7">
        <v>100</v>
      </c>
      <c r="F727" s="7">
        <v>25</v>
      </c>
      <c r="G727" s="7"/>
      <c r="H727" s="9">
        <v>0</v>
      </c>
      <c r="I727" s="9">
        <v>0</v>
      </c>
      <c r="J727" s="26">
        <v>0</v>
      </c>
      <c r="K727" s="26">
        <v>1500</v>
      </c>
      <c r="L727" s="26">
        <v>3050</v>
      </c>
      <c r="M727" s="26">
        <v>3750</v>
      </c>
      <c r="N727" s="26">
        <v>750</v>
      </c>
      <c r="O727" s="26">
        <v>400</v>
      </c>
      <c r="P727" s="26">
        <v>0</v>
      </c>
      <c r="Q727" s="26">
        <v>0</v>
      </c>
      <c r="R727" s="26">
        <v>0</v>
      </c>
      <c r="T727" s="26">
        <v>0</v>
      </c>
      <c r="U727" s="137">
        <v>0</v>
      </c>
      <c r="V727" s="137">
        <v>0</v>
      </c>
      <c r="W727" s="137">
        <v>0</v>
      </c>
      <c r="X727" s="137">
        <v>0</v>
      </c>
      <c r="Y727" s="26">
        <v>2000</v>
      </c>
      <c r="Z727" s="167">
        <f t="shared" si="122"/>
        <v>2000</v>
      </c>
      <c r="AA727" s="167">
        <v>0</v>
      </c>
      <c r="AB727" s="171">
        <f t="shared" si="119"/>
        <v>0</v>
      </c>
      <c r="AC727" s="26">
        <v>2000</v>
      </c>
      <c r="AE727" s="26">
        <f t="shared" si="121"/>
        <v>2000</v>
      </c>
    </row>
    <row r="728" spans="1:31" ht="14.25">
      <c r="A728" s="21"/>
      <c r="B728" s="70" t="s">
        <v>50</v>
      </c>
      <c r="C728" s="19" t="s">
        <v>17</v>
      </c>
      <c r="D728" s="20" t="s">
        <v>1001</v>
      </c>
      <c r="E728" s="7"/>
      <c r="F728" s="7"/>
      <c r="G728" s="7"/>
      <c r="H728" s="9"/>
      <c r="I728" s="9"/>
      <c r="K728" s="26">
        <v>75</v>
      </c>
      <c r="L728" s="26">
        <v>0</v>
      </c>
      <c r="M728" s="26">
        <v>0</v>
      </c>
      <c r="N728" s="26">
        <v>0</v>
      </c>
      <c r="O728" s="26">
        <v>0</v>
      </c>
      <c r="P728" s="26">
        <v>0</v>
      </c>
      <c r="Q728" s="26">
        <v>0</v>
      </c>
      <c r="R728" s="26">
        <v>0</v>
      </c>
      <c r="T728" s="26">
        <v>0</v>
      </c>
      <c r="U728" s="137">
        <v>0</v>
      </c>
      <c r="V728" s="137">
        <v>0</v>
      </c>
      <c r="W728" s="137">
        <v>0</v>
      </c>
      <c r="X728" s="137">
        <v>0</v>
      </c>
      <c r="Y728" s="26">
        <v>0</v>
      </c>
      <c r="Z728" s="167">
        <f t="shared" si="122"/>
        <v>0</v>
      </c>
      <c r="AA728" s="167">
        <v>0</v>
      </c>
      <c r="AB728" s="171">
        <v>0</v>
      </c>
      <c r="AC728" s="26">
        <v>0</v>
      </c>
      <c r="AE728" s="26">
        <f t="shared" si="121"/>
        <v>0</v>
      </c>
    </row>
    <row r="729" spans="1:31" ht="14.25">
      <c r="A729" s="21"/>
      <c r="B729" s="19" t="s">
        <v>50</v>
      </c>
      <c r="C729" s="19" t="s">
        <v>51</v>
      </c>
      <c r="D729" s="20" t="s">
        <v>52</v>
      </c>
      <c r="E729" s="7">
        <v>0</v>
      </c>
      <c r="F729" s="9">
        <v>150</v>
      </c>
      <c r="G729" s="7">
        <v>100</v>
      </c>
      <c r="H729" s="9">
        <v>50</v>
      </c>
      <c r="I729" s="9">
        <v>0</v>
      </c>
      <c r="J729" s="26">
        <v>0</v>
      </c>
      <c r="K729" s="26">
        <v>0</v>
      </c>
      <c r="L729" s="26">
        <v>0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  <c r="R729" s="26">
        <v>0</v>
      </c>
      <c r="T729" s="26">
        <v>0</v>
      </c>
      <c r="U729" s="137">
        <v>0</v>
      </c>
      <c r="V729" s="137">
        <v>0</v>
      </c>
      <c r="W729" s="137">
        <v>0</v>
      </c>
      <c r="X729" s="137">
        <v>0</v>
      </c>
      <c r="Y729" s="26">
        <v>0</v>
      </c>
      <c r="Z729" s="167">
        <f t="shared" si="122"/>
        <v>0</v>
      </c>
      <c r="AA729" s="167">
        <v>0</v>
      </c>
      <c r="AB729" s="171">
        <v>0</v>
      </c>
      <c r="AC729" s="26">
        <v>0</v>
      </c>
      <c r="AE729" s="26">
        <f t="shared" si="121"/>
        <v>0</v>
      </c>
    </row>
    <row r="730" spans="1:31" ht="14.25">
      <c r="A730" s="21"/>
      <c r="B730" s="19" t="s">
        <v>50</v>
      </c>
      <c r="C730" s="19" t="s">
        <v>12</v>
      </c>
      <c r="D730" s="20" t="s">
        <v>53</v>
      </c>
      <c r="E730" s="7">
        <v>0</v>
      </c>
      <c r="F730" s="9">
        <v>50</v>
      </c>
      <c r="G730" s="7"/>
      <c r="H730" s="9">
        <v>0</v>
      </c>
      <c r="I730" s="9">
        <v>87.5</v>
      </c>
      <c r="J730" s="26">
        <v>50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T730" s="26">
        <v>0</v>
      </c>
      <c r="U730" s="137">
        <v>0</v>
      </c>
      <c r="V730" s="137">
        <v>0</v>
      </c>
      <c r="W730" s="137">
        <v>0</v>
      </c>
      <c r="X730" s="137">
        <v>0</v>
      </c>
      <c r="Y730" s="26">
        <v>0</v>
      </c>
      <c r="Z730" s="167">
        <f t="shared" si="122"/>
        <v>0</v>
      </c>
      <c r="AA730" s="167">
        <v>0</v>
      </c>
      <c r="AB730" s="171">
        <v>0</v>
      </c>
      <c r="AC730" s="26">
        <v>0</v>
      </c>
      <c r="AE730" s="26">
        <f t="shared" si="121"/>
        <v>0</v>
      </c>
    </row>
    <row r="731" spans="1:31" ht="14.25">
      <c r="A731" s="21"/>
      <c r="B731" s="19" t="s">
        <v>50</v>
      </c>
      <c r="C731" s="19" t="s">
        <v>54</v>
      </c>
      <c r="D731" s="20" t="s">
        <v>55</v>
      </c>
      <c r="E731" s="7">
        <v>1150</v>
      </c>
      <c r="F731" s="9">
        <v>1300</v>
      </c>
      <c r="G731" s="7">
        <v>1020</v>
      </c>
      <c r="H731" s="9">
        <v>1450</v>
      </c>
      <c r="I731" s="9">
        <v>1150</v>
      </c>
      <c r="J731" s="26">
        <v>1750</v>
      </c>
      <c r="K731" s="26">
        <v>1370</v>
      </c>
      <c r="L731" s="26">
        <v>1400</v>
      </c>
      <c r="M731" s="26">
        <v>1300</v>
      </c>
      <c r="N731" s="26">
        <v>875</v>
      </c>
      <c r="O731" s="26">
        <v>1850</v>
      </c>
      <c r="P731" s="26">
        <v>50</v>
      </c>
      <c r="Q731" s="26">
        <v>0</v>
      </c>
      <c r="R731" s="26">
        <v>0</v>
      </c>
      <c r="T731" s="26">
        <v>0</v>
      </c>
      <c r="U731" s="137">
        <v>0</v>
      </c>
      <c r="V731" s="137">
        <v>0</v>
      </c>
      <c r="W731" s="137">
        <v>0</v>
      </c>
      <c r="X731" s="137">
        <v>0</v>
      </c>
      <c r="Y731" s="26">
        <v>0</v>
      </c>
      <c r="Z731" s="167">
        <f t="shared" si="122"/>
        <v>0</v>
      </c>
      <c r="AA731" s="167">
        <v>0</v>
      </c>
      <c r="AB731" s="171">
        <v>0</v>
      </c>
      <c r="AC731" s="26">
        <v>0</v>
      </c>
      <c r="AE731" s="26">
        <f t="shared" si="121"/>
        <v>0</v>
      </c>
    </row>
    <row r="732" spans="1:31" ht="14.25">
      <c r="A732" s="21"/>
      <c r="B732" s="19" t="s">
        <v>50</v>
      </c>
      <c r="C732" s="19" t="s">
        <v>37</v>
      </c>
      <c r="D732" s="20" t="s">
        <v>56</v>
      </c>
      <c r="E732" s="7">
        <v>7075</v>
      </c>
      <c r="F732" s="9">
        <v>4800</v>
      </c>
      <c r="G732" s="7">
        <v>9558.33</v>
      </c>
      <c r="H732" s="9">
        <v>7437.5</v>
      </c>
      <c r="I732" s="9">
        <v>8450</v>
      </c>
      <c r="J732" s="26">
        <v>7775</v>
      </c>
      <c r="K732" s="26">
        <v>6875</v>
      </c>
      <c r="L732" s="26">
        <v>9325</v>
      </c>
      <c r="M732" s="26">
        <v>7125</v>
      </c>
      <c r="N732" s="26">
        <v>8450</v>
      </c>
      <c r="O732" s="26">
        <v>6100</v>
      </c>
      <c r="P732" s="26">
        <v>7400</v>
      </c>
      <c r="Q732" s="26">
        <v>7925</v>
      </c>
      <c r="R732" s="26">
        <v>6975</v>
      </c>
      <c r="S732" s="26">
        <v>6650</v>
      </c>
      <c r="T732" s="26">
        <v>8175</v>
      </c>
      <c r="U732" s="137">
        <v>6645</v>
      </c>
      <c r="V732" s="137">
        <v>8860</v>
      </c>
      <c r="W732" s="137">
        <v>8845</v>
      </c>
      <c r="X732" s="137">
        <v>3055</v>
      </c>
      <c r="Y732" s="26">
        <v>8000</v>
      </c>
      <c r="Z732" s="167">
        <f t="shared" si="122"/>
        <v>8000</v>
      </c>
      <c r="AA732" s="167">
        <v>5935</v>
      </c>
      <c r="AB732" s="171">
        <f aca="true" t="shared" si="123" ref="AB732:AB792">SUM(AA732/Z732)</f>
        <v>0.741875</v>
      </c>
      <c r="AC732" s="26">
        <v>8000</v>
      </c>
      <c r="AE732" s="26">
        <f t="shared" si="121"/>
        <v>8000</v>
      </c>
    </row>
    <row r="733" spans="1:31" ht="14.25">
      <c r="A733" s="21"/>
      <c r="B733" s="19" t="s">
        <v>50</v>
      </c>
      <c r="C733" s="19" t="s">
        <v>33</v>
      </c>
      <c r="D733" s="20" t="s">
        <v>57</v>
      </c>
      <c r="E733" s="7">
        <v>75</v>
      </c>
      <c r="F733" s="9"/>
      <c r="G733" s="7">
        <v>2800</v>
      </c>
      <c r="H733" s="9">
        <v>0</v>
      </c>
      <c r="I733" s="9">
        <v>0</v>
      </c>
      <c r="J733" s="26">
        <v>0</v>
      </c>
      <c r="K733" s="26">
        <v>0</v>
      </c>
      <c r="L733" s="26">
        <v>0</v>
      </c>
      <c r="M733" s="26">
        <v>0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T733" s="26">
        <v>0</v>
      </c>
      <c r="U733" s="137">
        <v>0</v>
      </c>
      <c r="V733" s="137">
        <v>0</v>
      </c>
      <c r="X733" s="137">
        <v>0</v>
      </c>
      <c r="Y733" s="26">
        <v>1000</v>
      </c>
      <c r="Z733" s="167">
        <f t="shared" si="122"/>
        <v>1000</v>
      </c>
      <c r="AA733" s="167">
        <v>0</v>
      </c>
      <c r="AB733" s="171">
        <f t="shared" si="123"/>
        <v>0</v>
      </c>
      <c r="AC733" s="26">
        <v>1000</v>
      </c>
      <c r="AE733" s="26">
        <f t="shared" si="121"/>
        <v>1000</v>
      </c>
    </row>
    <row r="734" spans="1:31" ht="14.25">
      <c r="A734" s="21"/>
      <c r="B734" s="70" t="s">
        <v>50</v>
      </c>
      <c r="C734" s="19" t="s">
        <v>88</v>
      </c>
      <c r="D734" s="20"/>
      <c r="E734" s="7"/>
      <c r="F734" s="9"/>
      <c r="G734" s="7"/>
      <c r="H734" s="9"/>
      <c r="I734" s="9"/>
      <c r="U734" s="137">
        <v>0</v>
      </c>
      <c r="V734" s="137">
        <v>20</v>
      </c>
      <c r="X734" s="137">
        <v>0</v>
      </c>
      <c r="Y734" s="26">
        <v>0</v>
      </c>
      <c r="Z734" s="167">
        <f t="shared" si="122"/>
        <v>0</v>
      </c>
      <c r="AA734" s="167">
        <v>0</v>
      </c>
      <c r="AB734" s="171">
        <v>0</v>
      </c>
      <c r="AC734" s="26">
        <v>0</v>
      </c>
      <c r="AE734" s="26">
        <f t="shared" si="121"/>
        <v>0</v>
      </c>
    </row>
    <row r="735" spans="1:31" ht="14.25">
      <c r="A735" s="21"/>
      <c r="B735" s="19" t="s">
        <v>58</v>
      </c>
      <c r="C735" s="19" t="s">
        <v>6</v>
      </c>
      <c r="D735" s="20" t="s">
        <v>59</v>
      </c>
      <c r="E735" s="7">
        <v>4008</v>
      </c>
      <c r="F735" s="9">
        <v>225</v>
      </c>
      <c r="G735" s="7">
        <v>170</v>
      </c>
      <c r="H735" s="9">
        <v>187.5</v>
      </c>
      <c r="I735" s="9">
        <v>150</v>
      </c>
      <c r="J735" s="26">
        <v>140</v>
      </c>
      <c r="K735" s="26">
        <v>210</v>
      </c>
      <c r="L735" s="26">
        <v>150</v>
      </c>
      <c r="M735" s="26">
        <v>160</v>
      </c>
      <c r="N735" s="26">
        <v>170</v>
      </c>
      <c r="O735" s="26">
        <v>110</v>
      </c>
      <c r="P735" s="26">
        <v>140</v>
      </c>
      <c r="Q735" s="26">
        <v>130</v>
      </c>
      <c r="R735" s="26">
        <v>140</v>
      </c>
      <c r="S735" s="26">
        <v>140</v>
      </c>
      <c r="T735" s="26">
        <v>60</v>
      </c>
      <c r="U735" s="137">
        <v>40</v>
      </c>
      <c r="V735" s="137">
        <v>40</v>
      </c>
      <c r="X735" s="137">
        <v>0</v>
      </c>
      <c r="Y735" s="26">
        <v>250</v>
      </c>
      <c r="Z735" s="167">
        <f t="shared" si="122"/>
        <v>250</v>
      </c>
      <c r="AA735" s="167">
        <v>0</v>
      </c>
      <c r="AB735" s="171">
        <f t="shared" si="123"/>
        <v>0</v>
      </c>
      <c r="AC735" s="26">
        <v>250</v>
      </c>
      <c r="AE735" s="26">
        <f t="shared" si="121"/>
        <v>250</v>
      </c>
    </row>
    <row r="736" spans="1:31" ht="14.25">
      <c r="A736" s="21"/>
      <c r="B736" s="19" t="s">
        <v>58</v>
      </c>
      <c r="C736" s="19" t="s">
        <v>17</v>
      </c>
      <c r="D736" s="20" t="s">
        <v>60</v>
      </c>
      <c r="E736" s="7">
        <v>389</v>
      </c>
      <c r="F736" s="9">
        <v>440.09</v>
      </c>
      <c r="G736" s="7">
        <v>519.14</v>
      </c>
      <c r="H736" s="9">
        <v>503.32</v>
      </c>
      <c r="I736" s="9">
        <v>721.18</v>
      </c>
      <c r="J736" s="26">
        <v>322.41</v>
      </c>
      <c r="K736" s="26">
        <v>495.43</v>
      </c>
      <c r="L736" s="26">
        <v>515.83</v>
      </c>
      <c r="M736" s="26">
        <v>432.29</v>
      </c>
      <c r="N736" s="26">
        <v>363.78</v>
      </c>
      <c r="O736" s="26">
        <v>372.94</v>
      </c>
      <c r="P736" s="26">
        <v>65.78</v>
      </c>
      <c r="Q736" s="26">
        <v>56.22</v>
      </c>
      <c r="R736" s="26">
        <v>169.12</v>
      </c>
      <c r="S736" s="26">
        <v>171.15</v>
      </c>
      <c r="T736" s="26">
        <v>201.24</v>
      </c>
      <c r="U736" s="137">
        <v>105.5</v>
      </c>
      <c r="V736" s="137">
        <v>0</v>
      </c>
      <c r="X736" s="137">
        <v>0</v>
      </c>
      <c r="Y736" s="26">
        <v>500</v>
      </c>
      <c r="Z736" s="167">
        <f t="shared" si="122"/>
        <v>500</v>
      </c>
      <c r="AA736" s="167">
        <v>0</v>
      </c>
      <c r="AB736" s="171">
        <f t="shared" si="123"/>
        <v>0</v>
      </c>
      <c r="AC736" s="26">
        <v>500</v>
      </c>
      <c r="AE736" s="26">
        <f t="shared" si="121"/>
        <v>500</v>
      </c>
    </row>
    <row r="737" spans="1:31" ht="14.25">
      <c r="A737" s="21"/>
      <c r="B737" s="19" t="s">
        <v>61</v>
      </c>
      <c r="C737" s="19" t="s">
        <v>6</v>
      </c>
      <c r="D737" s="20" t="s">
        <v>62</v>
      </c>
      <c r="E737" s="7">
        <v>5058</v>
      </c>
      <c r="F737" s="9">
        <v>1858.95</v>
      </c>
      <c r="G737" s="7">
        <v>1065</v>
      </c>
      <c r="H737" s="9">
        <v>1161.69</v>
      </c>
      <c r="I737" s="9">
        <v>810</v>
      </c>
      <c r="J737" s="26">
        <v>767.5</v>
      </c>
      <c r="K737" s="26">
        <v>580</v>
      </c>
      <c r="L737" s="26">
        <v>912.5</v>
      </c>
      <c r="M737" s="26">
        <v>742.5</v>
      </c>
      <c r="N737" s="26">
        <v>765</v>
      </c>
      <c r="O737" s="26">
        <v>847.5</v>
      </c>
      <c r="P737" s="26">
        <v>827.5</v>
      </c>
      <c r="Q737" s="26">
        <v>1045</v>
      </c>
      <c r="R737" s="26">
        <v>772.5</v>
      </c>
      <c r="S737" s="26">
        <v>764.7</v>
      </c>
      <c r="T737" s="26">
        <v>765</v>
      </c>
      <c r="U737" s="137">
        <v>1167.98</v>
      </c>
      <c r="V737" s="137">
        <v>1145.8</v>
      </c>
      <c r="W737" s="137">
        <v>30</v>
      </c>
      <c r="X737" s="137">
        <v>736.64</v>
      </c>
      <c r="Y737" s="26">
        <v>1500</v>
      </c>
      <c r="Z737" s="167">
        <f t="shared" si="122"/>
        <v>1500</v>
      </c>
      <c r="AA737" s="167">
        <v>739.85</v>
      </c>
      <c r="AB737" s="171">
        <f t="shared" si="123"/>
        <v>0.49323333333333336</v>
      </c>
      <c r="AC737" s="26">
        <v>1500</v>
      </c>
      <c r="AE737" s="26">
        <f t="shared" si="121"/>
        <v>1500</v>
      </c>
    </row>
    <row r="738" spans="1:31" ht="14.25">
      <c r="A738" s="21"/>
      <c r="B738" s="19" t="s">
        <v>61</v>
      </c>
      <c r="C738" s="19" t="s">
        <v>17</v>
      </c>
      <c r="D738" s="20" t="s">
        <v>63</v>
      </c>
      <c r="E738" s="7">
        <v>3171</v>
      </c>
      <c r="F738" s="9">
        <v>1125.71</v>
      </c>
      <c r="G738" s="7">
        <v>831.89</v>
      </c>
      <c r="H738" s="9">
        <v>749.68</v>
      </c>
      <c r="I738" s="9">
        <v>469.9</v>
      </c>
      <c r="J738" s="26">
        <v>1093.8</v>
      </c>
      <c r="K738" s="26">
        <v>1185.75</v>
      </c>
      <c r="L738" s="26">
        <v>1144.43</v>
      </c>
      <c r="M738" s="26">
        <v>1088.1</v>
      </c>
      <c r="N738" s="26">
        <v>1239.95</v>
      </c>
      <c r="O738" s="26">
        <v>1289.39</v>
      </c>
      <c r="P738" s="26">
        <v>1252.85</v>
      </c>
      <c r="Q738" s="26">
        <v>1202.98</v>
      </c>
      <c r="R738" s="26">
        <v>1159.45</v>
      </c>
      <c r="S738" s="26">
        <v>1076.33</v>
      </c>
      <c r="T738" s="26">
        <v>1084.44</v>
      </c>
      <c r="U738" s="137">
        <v>261.9</v>
      </c>
      <c r="V738" s="137">
        <v>183</v>
      </c>
      <c r="W738" s="137">
        <v>183.2</v>
      </c>
      <c r="X738" s="137">
        <v>1802.87</v>
      </c>
      <c r="Y738" s="26">
        <v>1200</v>
      </c>
      <c r="Z738" s="167">
        <f t="shared" si="122"/>
        <v>1200</v>
      </c>
      <c r="AA738" s="167">
        <v>1350.79</v>
      </c>
      <c r="AB738" s="171">
        <f t="shared" si="123"/>
        <v>1.1256583333333332</v>
      </c>
      <c r="AC738" s="26">
        <v>1500</v>
      </c>
      <c r="AE738" s="26">
        <f t="shared" si="121"/>
        <v>1500</v>
      </c>
    </row>
    <row r="739" spans="1:31" ht="14.25">
      <c r="A739" s="21"/>
      <c r="B739" s="19" t="s">
        <v>64</v>
      </c>
      <c r="C739" s="19" t="s">
        <v>6</v>
      </c>
      <c r="D739" s="20" t="s">
        <v>65</v>
      </c>
      <c r="E739" s="7">
        <v>1622</v>
      </c>
      <c r="F739" s="9">
        <v>1504.19</v>
      </c>
      <c r="G739" s="7">
        <v>1359.7</v>
      </c>
      <c r="H739" s="9">
        <v>1251.3</v>
      </c>
      <c r="I739" s="9">
        <v>1131.93</v>
      </c>
      <c r="J739" s="26">
        <v>973.6</v>
      </c>
      <c r="K739" s="26">
        <v>1151.17</v>
      </c>
      <c r="L739" s="26">
        <v>1252.27</v>
      </c>
      <c r="M739" s="26">
        <v>1163.42</v>
      </c>
      <c r="N739" s="26">
        <v>1192.73</v>
      </c>
      <c r="O739" s="26">
        <v>1198.6</v>
      </c>
      <c r="P739" s="26">
        <v>1164.25</v>
      </c>
      <c r="Q739" s="26">
        <v>959.99</v>
      </c>
      <c r="R739" s="26">
        <v>867.37</v>
      </c>
      <c r="S739" s="26">
        <v>827.65</v>
      </c>
      <c r="T739" s="26">
        <v>769.68</v>
      </c>
      <c r="U739" s="137">
        <v>687.32</v>
      </c>
      <c r="V739" s="137">
        <v>639.38</v>
      </c>
      <c r="W739" s="137">
        <v>901.12</v>
      </c>
      <c r="X739" s="137">
        <v>736.7</v>
      </c>
      <c r="Y739" s="26">
        <v>1200</v>
      </c>
      <c r="Z739" s="167">
        <f t="shared" si="122"/>
        <v>1200</v>
      </c>
      <c r="AA739" s="167">
        <f>306.51+340.74</f>
        <v>647.25</v>
      </c>
      <c r="AB739" s="171">
        <f t="shared" si="123"/>
        <v>0.539375</v>
      </c>
      <c r="AC739" s="26">
        <v>1200</v>
      </c>
      <c r="AE739" s="26">
        <f t="shared" si="121"/>
        <v>1200</v>
      </c>
    </row>
    <row r="740" spans="1:31" ht="14.25">
      <c r="A740" s="21"/>
      <c r="B740" s="19" t="s">
        <v>1146</v>
      </c>
      <c r="C740" s="19" t="s">
        <v>6</v>
      </c>
      <c r="D740" s="20" t="s">
        <v>1147</v>
      </c>
      <c r="E740" s="7">
        <v>1622</v>
      </c>
      <c r="F740" s="9">
        <v>1504.19</v>
      </c>
      <c r="G740" s="7">
        <v>1359.7</v>
      </c>
      <c r="H740" s="9">
        <v>1251.3</v>
      </c>
      <c r="I740" s="9">
        <v>1131.93</v>
      </c>
      <c r="J740" s="26">
        <v>973.6</v>
      </c>
      <c r="K740" s="26">
        <v>1151.17</v>
      </c>
      <c r="L740" s="26">
        <v>1252.27</v>
      </c>
      <c r="M740" s="26">
        <v>1163.42</v>
      </c>
      <c r="N740" s="26">
        <v>1192.73</v>
      </c>
      <c r="O740" s="26">
        <v>1198.6</v>
      </c>
      <c r="P740" s="26">
        <v>10000</v>
      </c>
      <c r="Q740" s="26">
        <v>0</v>
      </c>
      <c r="R740" s="26">
        <v>0</v>
      </c>
      <c r="T740" s="26">
        <v>0</v>
      </c>
      <c r="U740" s="137">
        <v>0</v>
      </c>
      <c r="V740" s="137">
        <v>0</v>
      </c>
      <c r="X740" s="137">
        <v>0</v>
      </c>
      <c r="Y740" s="26">
        <v>0</v>
      </c>
      <c r="Z740" s="167">
        <f t="shared" si="122"/>
        <v>0</v>
      </c>
      <c r="AA740" s="167">
        <v>0</v>
      </c>
      <c r="AB740" s="171">
        <v>0</v>
      </c>
      <c r="AC740" s="26">
        <v>0</v>
      </c>
      <c r="AE740" s="26">
        <f t="shared" si="121"/>
        <v>0</v>
      </c>
    </row>
    <row r="741" spans="1:31" ht="14.25">
      <c r="A741" s="21"/>
      <c r="B741" s="19" t="s">
        <v>66</v>
      </c>
      <c r="C741" s="19" t="s">
        <v>829</v>
      </c>
      <c r="D741" s="20" t="s">
        <v>830</v>
      </c>
      <c r="E741" s="7"/>
      <c r="F741" s="9"/>
      <c r="G741" s="7"/>
      <c r="H741" s="9"/>
      <c r="I741" s="9">
        <v>18220</v>
      </c>
      <c r="J741" s="26">
        <v>7380</v>
      </c>
      <c r="K741" s="26">
        <v>6140</v>
      </c>
      <c r="L741" s="26">
        <v>1800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T741" s="26">
        <v>0</v>
      </c>
      <c r="U741" s="137">
        <v>0</v>
      </c>
      <c r="V741" s="137">
        <v>71.43</v>
      </c>
      <c r="W741" s="137">
        <v>75</v>
      </c>
      <c r="X741" s="137">
        <v>0</v>
      </c>
      <c r="Y741" s="26">
        <v>0</v>
      </c>
      <c r="Z741" s="167">
        <f t="shared" si="122"/>
        <v>0</v>
      </c>
      <c r="AA741" s="167">
        <v>0</v>
      </c>
      <c r="AB741" s="171">
        <v>0</v>
      </c>
      <c r="AC741" s="26">
        <v>0</v>
      </c>
      <c r="AE741" s="26">
        <f t="shared" si="121"/>
        <v>0</v>
      </c>
    </row>
    <row r="742" spans="1:31" ht="14.25">
      <c r="A742" s="21"/>
      <c r="B742" s="19" t="s">
        <v>66</v>
      </c>
      <c r="C742" s="19" t="s">
        <v>914</v>
      </c>
      <c r="D742" s="20" t="s">
        <v>832</v>
      </c>
      <c r="E742" s="7"/>
      <c r="F742" s="9"/>
      <c r="G742" s="7"/>
      <c r="H742" s="9"/>
      <c r="I742" s="9">
        <v>0</v>
      </c>
      <c r="J742" s="26">
        <v>2419</v>
      </c>
      <c r="K742" s="26">
        <v>2955</v>
      </c>
      <c r="L742" s="26">
        <v>2395</v>
      </c>
      <c r="M742" s="26">
        <v>1900</v>
      </c>
      <c r="N742" s="26">
        <v>1060</v>
      </c>
      <c r="O742" s="26">
        <v>1220</v>
      </c>
      <c r="P742" s="26">
        <v>225</v>
      </c>
      <c r="Q742" s="26">
        <v>880</v>
      </c>
      <c r="R742" s="26">
        <v>985</v>
      </c>
      <c r="S742" s="26">
        <v>700</v>
      </c>
      <c r="T742" s="26">
        <v>2475</v>
      </c>
      <c r="U742" s="137">
        <v>2065</v>
      </c>
      <c r="V742" s="137">
        <v>2193.39</v>
      </c>
      <c r="W742" s="137">
        <v>5737.48</v>
      </c>
      <c r="X742" s="137">
        <v>6600</v>
      </c>
      <c r="Y742" s="26">
        <v>7500</v>
      </c>
      <c r="Z742" s="167">
        <f t="shared" si="122"/>
        <v>7500</v>
      </c>
      <c r="AA742" s="167">
        <v>7900</v>
      </c>
      <c r="AB742" s="171">
        <f t="shared" si="123"/>
        <v>1.0533333333333332</v>
      </c>
      <c r="AC742" s="26">
        <v>8000</v>
      </c>
      <c r="AE742" s="26">
        <f aca="true" t="shared" si="124" ref="AE742:AE811">SUM(AC742:AD742)</f>
        <v>8000</v>
      </c>
    </row>
    <row r="743" spans="1:31" ht="14.25">
      <c r="A743" s="21"/>
      <c r="B743" s="19" t="s">
        <v>66</v>
      </c>
      <c r="C743" s="19" t="s">
        <v>831</v>
      </c>
      <c r="D743" s="20" t="s">
        <v>832</v>
      </c>
      <c r="E743" s="7"/>
      <c r="F743" s="9"/>
      <c r="G743" s="7"/>
      <c r="H743" s="9"/>
      <c r="I743" s="9">
        <v>3025.5</v>
      </c>
      <c r="J743" s="26">
        <v>3294.2</v>
      </c>
      <c r="K743" s="26">
        <v>3123.55</v>
      </c>
      <c r="L743" s="26">
        <v>6516</v>
      </c>
      <c r="M743" s="26">
        <v>1035</v>
      </c>
      <c r="N743" s="26">
        <v>775</v>
      </c>
      <c r="O743" s="26">
        <v>1484.25</v>
      </c>
      <c r="P743" s="26">
        <v>1950</v>
      </c>
      <c r="Q743" s="26">
        <v>1255</v>
      </c>
      <c r="R743" s="26">
        <v>805</v>
      </c>
      <c r="S743" s="26">
        <v>1472</v>
      </c>
      <c r="T743" s="26">
        <v>1431</v>
      </c>
      <c r="U743" s="137">
        <v>510</v>
      </c>
      <c r="V743" s="137">
        <v>350</v>
      </c>
      <c r="W743" s="137">
        <v>2200</v>
      </c>
      <c r="X743" s="137">
        <v>3600</v>
      </c>
      <c r="Y743" s="26">
        <v>4000</v>
      </c>
      <c r="Z743" s="167">
        <f t="shared" si="122"/>
        <v>4000</v>
      </c>
      <c r="AA743" s="167">
        <v>2970</v>
      </c>
      <c r="AB743" s="171">
        <f t="shared" si="123"/>
        <v>0.7425</v>
      </c>
      <c r="AC743" s="26">
        <v>4000</v>
      </c>
      <c r="AE743" s="26">
        <f t="shared" si="124"/>
        <v>4000</v>
      </c>
    </row>
    <row r="744" spans="1:31" ht="14.25">
      <c r="A744" s="21"/>
      <c r="B744" s="19" t="s">
        <v>66</v>
      </c>
      <c r="C744" s="19" t="s">
        <v>17</v>
      </c>
      <c r="D744" s="20" t="s">
        <v>67</v>
      </c>
      <c r="E744" s="7">
        <v>5482</v>
      </c>
      <c r="F744" s="9">
        <v>5793</v>
      </c>
      <c r="G744" s="7">
        <v>3736.3</v>
      </c>
      <c r="H744" s="9">
        <v>110.5</v>
      </c>
      <c r="I744" s="9">
        <v>6060.2</v>
      </c>
      <c r="J744" s="26">
        <v>6741.75</v>
      </c>
      <c r="K744" s="26">
        <v>6033.5</v>
      </c>
      <c r="L744" s="26">
        <v>5588.75</v>
      </c>
      <c r="M744" s="26">
        <v>5187.6</v>
      </c>
      <c r="N744" s="26">
        <v>6000.1</v>
      </c>
      <c r="O744" s="26">
        <v>5582.5</v>
      </c>
      <c r="P744" s="26">
        <v>5029.5</v>
      </c>
      <c r="Q744" s="26">
        <v>5173.85</v>
      </c>
      <c r="R744" s="26">
        <v>5278</v>
      </c>
      <c r="S744" s="26">
        <v>4935</v>
      </c>
      <c r="T744" s="26">
        <v>5008</v>
      </c>
      <c r="U744" s="137">
        <v>5000</v>
      </c>
      <c r="V744" s="137">
        <v>5492.5</v>
      </c>
      <c r="W744" s="137">
        <v>4459.43</v>
      </c>
      <c r="X744" s="137">
        <v>5121</v>
      </c>
      <c r="Y744" s="26">
        <v>8000</v>
      </c>
      <c r="Z744" s="167">
        <f t="shared" si="122"/>
        <v>8000</v>
      </c>
      <c r="AA744" s="167">
        <v>4638</v>
      </c>
      <c r="AB744" s="171">
        <f t="shared" si="123"/>
        <v>0.57975</v>
      </c>
      <c r="AC744" s="26">
        <v>8000</v>
      </c>
      <c r="AE744" s="26">
        <f t="shared" si="124"/>
        <v>8000</v>
      </c>
    </row>
    <row r="745" spans="1:31" ht="14.25">
      <c r="A745" s="21"/>
      <c r="B745" s="19" t="s">
        <v>68</v>
      </c>
      <c r="C745" s="19" t="s">
        <v>6</v>
      </c>
      <c r="D745" s="20" t="s">
        <v>69</v>
      </c>
      <c r="E745" s="7">
        <v>156377</v>
      </c>
      <c r="F745" s="9">
        <v>175096.18</v>
      </c>
      <c r="G745" s="7">
        <v>154772.92</v>
      </c>
      <c r="H745" s="9">
        <v>198390.61</v>
      </c>
      <c r="I745" s="9">
        <v>194842.3</v>
      </c>
      <c r="J745" s="26">
        <v>178804.78</v>
      </c>
      <c r="K745" s="26">
        <v>149673.82</v>
      </c>
      <c r="L745" s="26">
        <v>138319.75</v>
      </c>
      <c r="M745" s="26">
        <v>132533.27</v>
      </c>
      <c r="N745" s="26">
        <v>109507.44</v>
      </c>
      <c r="O745" s="26">
        <v>108406.38</v>
      </c>
      <c r="P745" s="26">
        <v>98032.21</v>
      </c>
      <c r="Q745" s="26">
        <v>94416.25</v>
      </c>
      <c r="R745" s="26">
        <v>103670.69</v>
      </c>
      <c r="S745" s="26">
        <v>97382.5</v>
      </c>
      <c r="T745" s="26">
        <v>109906.71</v>
      </c>
      <c r="U745" s="137">
        <v>93405.41</v>
      </c>
      <c r="V745" s="137">
        <v>87220.25</v>
      </c>
      <c r="W745" s="137">
        <v>80341.5</v>
      </c>
      <c r="X745" s="137">
        <v>93895.75</v>
      </c>
      <c r="Y745" s="26">
        <v>100000</v>
      </c>
      <c r="Z745" s="167">
        <f t="shared" si="122"/>
        <v>100000</v>
      </c>
      <c r="AA745" s="167">
        <f>99757+49793.25</f>
        <v>149550.25</v>
      </c>
      <c r="AB745" s="171">
        <f t="shared" si="123"/>
        <v>1.4955025</v>
      </c>
      <c r="AC745" s="26">
        <v>100000</v>
      </c>
      <c r="AE745" s="26">
        <f t="shared" si="124"/>
        <v>100000</v>
      </c>
    </row>
    <row r="746" spans="1:31" ht="14.25">
      <c r="A746" s="21"/>
      <c r="B746" s="19" t="s">
        <v>68</v>
      </c>
      <c r="C746" s="19" t="s">
        <v>17</v>
      </c>
      <c r="D746" s="20" t="s">
        <v>1148</v>
      </c>
      <c r="E746" s="7"/>
      <c r="F746" s="9"/>
      <c r="G746" s="7"/>
      <c r="H746" s="9"/>
      <c r="I746" s="9"/>
      <c r="N746" s="26">
        <v>1985</v>
      </c>
      <c r="O746" s="26">
        <v>0</v>
      </c>
      <c r="P746" s="26">
        <v>1000</v>
      </c>
      <c r="Q746" s="26">
        <v>0</v>
      </c>
      <c r="R746" s="26">
        <v>0</v>
      </c>
      <c r="T746" s="26">
        <v>0</v>
      </c>
      <c r="U746" s="137">
        <v>0</v>
      </c>
      <c r="V746" s="137">
        <v>400</v>
      </c>
      <c r="W746" s="137">
        <v>0</v>
      </c>
      <c r="X746" s="137">
        <v>0</v>
      </c>
      <c r="Y746" s="26">
        <v>0</v>
      </c>
      <c r="Z746" s="167">
        <f t="shared" si="122"/>
        <v>0</v>
      </c>
      <c r="AA746" s="167">
        <v>0</v>
      </c>
      <c r="AB746" s="171">
        <v>0</v>
      </c>
      <c r="AC746" s="26">
        <v>0</v>
      </c>
      <c r="AE746" s="26">
        <f t="shared" si="124"/>
        <v>0</v>
      </c>
    </row>
    <row r="747" spans="1:31" ht="14.25">
      <c r="A747" s="21"/>
      <c r="B747" s="19" t="s">
        <v>68</v>
      </c>
      <c r="C747" s="70" t="s">
        <v>12</v>
      </c>
      <c r="D747" s="20"/>
      <c r="E747" s="7"/>
      <c r="F747" s="9"/>
      <c r="G747" s="7"/>
      <c r="H747" s="9"/>
      <c r="I747" s="9"/>
      <c r="N747" s="26">
        <v>0</v>
      </c>
      <c r="O747" s="26">
        <v>0</v>
      </c>
      <c r="P747" s="26">
        <v>0</v>
      </c>
      <c r="Q747" s="26">
        <v>0</v>
      </c>
      <c r="R747" s="26">
        <v>19.05</v>
      </c>
      <c r="S747" s="26">
        <v>486</v>
      </c>
      <c r="T747" s="26">
        <v>485</v>
      </c>
      <c r="U747" s="137">
        <v>0</v>
      </c>
      <c r="V747" s="137">
        <v>0</v>
      </c>
      <c r="X747" s="137">
        <v>0</v>
      </c>
      <c r="Y747" s="26">
        <v>0</v>
      </c>
      <c r="Z747" s="167">
        <f t="shared" si="122"/>
        <v>0</v>
      </c>
      <c r="AA747" s="167">
        <v>0</v>
      </c>
      <c r="AB747" s="171">
        <v>0</v>
      </c>
      <c r="AC747" s="26">
        <v>0</v>
      </c>
      <c r="AE747" s="26">
        <f t="shared" si="124"/>
        <v>0</v>
      </c>
    </row>
    <row r="748" spans="1:31" ht="14.25">
      <c r="A748" s="21"/>
      <c r="B748" s="19" t="s">
        <v>491</v>
      </c>
      <c r="C748" s="19" t="s">
        <v>6</v>
      </c>
      <c r="D748" s="20" t="s">
        <v>1323</v>
      </c>
      <c r="E748" s="7"/>
      <c r="F748" s="9">
        <v>6</v>
      </c>
      <c r="G748" s="7">
        <v>29.5</v>
      </c>
      <c r="H748" s="9">
        <v>5.5</v>
      </c>
      <c r="I748" s="9">
        <v>100.5</v>
      </c>
      <c r="J748" s="26">
        <v>6</v>
      </c>
      <c r="K748" s="26">
        <v>18.5</v>
      </c>
      <c r="L748" s="26">
        <v>1.5</v>
      </c>
      <c r="M748" s="26">
        <v>0</v>
      </c>
      <c r="N748" s="26">
        <v>1.5</v>
      </c>
      <c r="O748" s="26">
        <v>16.25</v>
      </c>
      <c r="P748" s="26">
        <v>7.25</v>
      </c>
      <c r="Q748" s="26">
        <v>0</v>
      </c>
      <c r="R748" s="26">
        <v>0</v>
      </c>
      <c r="S748" s="26">
        <v>106.68</v>
      </c>
      <c r="T748" s="26">
        <v>0</v>
      </c>
      <c r="U748" s="137">
        <v>0</v>
      </c>
      <c r="V748" s="137">
        <v>0</v>
      </c>
      <c r="X748" s="137">
        <v>0</v>
      </c>
      <c r="Y748" s="26">
        <v>0</v>
      </c>
      <c r="Z748" s="167">
        <f t="shared" si="122"/>
        <v>0</v>
      </c>
      <c r="AA748" s="167">
        <v>0</v>
      </c>
      <c r="AB748" s="171">
        <v>0</v>
      </c>
      <c r="AC748" s="26">
        <v>0</v>
      </c>
      <c r="AE748" s="26">
        <f t="shared" si="124"/>
        <v>0</v>
      </c>
    </row>
    <row r="749" spans="1:31" ht="14.25">
      <c r="A749" s="21"/>
      <c r="B749" s="19" t="s">
        <v>533</v>
      </c>
      <c r="C749" s="19" t="s">
        <v>6</v>
      </c>
      <c r="D749" s="20" t="s">
        <v>534</v>
      </c>
      <c r="E749" s="7"/>
      <c r="F749" s="9"/>
      <c r="G749" s="7"/>
      <c r="H749" s="9">
        <v>2634.57</v>
      </c>
      <c r="I749" s="9">
        <v>60934.76</v>
      </c>
      <c r="J749" s="26">
        <v>69640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3000</v>
      </c>
      <c r="T749" s="26">
        <v>-3000</v>
      </c>
      <c r="U749" s="137">
        <v>0</v>
      </c>
      <c r="V749" s="137">
        <v>0</v>
      </c>
      <c r="W749" s="137">
        <v>0</v>
      </c>
      <c r="X749" s="137">
        <v>1000</v>
      </c>
      <c r="Y749" s="26">
        <v>0</v>
      </c>
      <c r="Z749" s="167">
        <f t="shared" si="122"/>
        <v>0</v>
      </c>
      <c r="AA749" s="167">
        <v>2000</v>
      </c>
      <c r="AB749" s="171">
        <v>0</v>
      </c>
      <c r="AC749" s="26">
        <v>1000</v>
      </c>
      <c r="AE749" s="26">
        <f t="shared" si="124"/>
        <v>1000</v>
      </c>
    </row>
    <row r="750" spans="1:31" ht="14.25">
      <c r="A750" s="21"/>
      <c r="B750" s="19" t="s">
        <v>70</v>
      </c>
      <c r="C750" s="19" t="s">
        <v>6</v>
      </c>
      <c r="D750" s="20" t="s">
        <v>71</v>
      </c>
      <c r="E750" s="7">
        <v>4932</v>
      </c>
      <c r="F750" s="9">
        <v>16805</v>
      </c>
      <c r="G750" s="7"/>
      <c r="H750" s="9">
        <v>9579</v>
      </c>
      <c r="I750" s="9">
        <v>44020.8</v>
      </c>
      <c r="J750" s="26">
        <v>18705.05</v>
      </c>
      <c r="K750" s="26">
        <v>1816.3</v>
      </c>
      <c r="L750" s="26">
        <v>17026.1</v>
      </c>
      <c r="M750" s="26">
        <v>6137.7</v>
      </c>
      <c r="N750" s="26">
        <v>13900</v>
      </c>
      <c r="O750" s="26">
        <v>16675</v>
      </c>
      <c r="P750" s="26">
        <v>24390</v>
      </c>
      <c r="Q750" s="26">
        <v>12850</v>
      </c>
      <c r="R750" s="26">
        <v>7395</v>
      </c>
      <c r="S750" s="26">
        <v>31800</v>
      </c>
      <c r="T750" s="26">
        <v>16100</v>
      </c>
      <c r="U750" s="137">
        <v>20750</v>
      </c>
      <c r="V750" s="137">
        <v>6150</v>
      </c>
      <c r="W750" s="137">
        <v>21720</v>
      </c>
      <c r="X750" s="137">
        <v>40470</v>
      </c>
      <c r="Y750" s="26">
        <v>115000</v>
      </c>
      <c r="Z750" s="167">
        <f t="shared" si="122"/>
        <v>115000</v>
      </c>
      <c r="AA750" s="167">
        <f>19115+12775</f>
        <v>31890</v>
      </c>
      <c r="AB750" s="171">
        <f t="shared" si="123"/>
        <v>0.277304347826087</v>
      </c>
      <c r="AC750" s="26">
        <v>55000</v>
      </c>
      <c r="AE750" s="26">
        <f t="shared" si="124"/>
        <v>55000</v>
      </c>
    </row>
    <row r="751" spans="1:31" ht="14.25">
      <c r="A751" s="21"/>
      <c r="B751" s="19" t="s">
        <v>70</v>
      </c>
      <c r="C751" s="19" t="s">
        <v>37</v>
      </c>
      <c r="D751" s="20" t="s">
        <v>1149</v>
      </c>
      <c r="E751" s="7">
        <v>4932</v>
      </c>
      <c r="F751" s="9">
        <v>16805</v>
      </c>
      <c r="G751" s="7"/>
      <c r="H751" s="9">
        <v>9579</v>
      </c>
      <c r="I751" s="9">
        <v>44020.8</v>
      </c>
      <c r="J751" s="26">
        <v>18705.05</v>
      </c>
      <c r="K751" s="26">
        <v>1816.3</v>
      </c>
      <c r="L751" s="26">
        <v>17026.1</v>
      </c>
      <c r="M751" s="26">
        <v>6137.7</v>
      </c>
      <c r="N751" s="26">
        <v>13900</v>
      </c>
      <c r="O751" s="26">
        <v>16675</v>
      </c>
      <c r="P751" s="26">
        <v>4450</v>
      </c>
      <c r="Q751" s="26">
        <v>0</v>
      </c>
      <c r="R751" s="26">
        <v>0</v>
      </c>
      <c r="T751" s="26">
        <v>0</v>
      </c>
      <c r="U751" s="137">
        <v>0</v>
      </c>
      <c r="V751" s="137">
        <v>0</v>
      </c>
      <c r="X751" s="137">
        <v>640</v>
      </c>
      <c r="Y751" s="26">
        <v>0</v>
      </c>
      <c r="Z751" s="167">
        <f t="shared" si="122"/>
        <v>0</v>
      </c>
      <c r="AA751" s="167">
        <v>0</v>
      </c>
      <c r="AB751" s="171">
        <v>0</v>
      </c>
      <c r="AC751" s="26">
        <v>0</v>
      </c>
      <c r="AE751" s="26">
        <f t="shared" si="124"/>
        <v>0</v>
      </c>
    </row>
    <row r="752" spans="1:31" ht="14.25">
      <c r="A752" s="21"/>
      <c r="B752" s="19" t="s">
        <v>72</v>
      </c>
      <c r="C752" s="19" t="s">
        <v>6</v>
      </c>
      <c r="D752" s="20" t="s">
        <v>73</v>
      </c>
      <c r="E752" s="7">
        <v>7692</v>
      </c>
      <c r="F752" s="9">
        <v>2334.11</v>
      </c>
      <c r="G752" s="7">
        <v>733.65</v>
      </c>
      <c r="H752" s="9">
        <v>9225.75</v>
      </c>
      <c r="I752" s="9">
        <v>52986.78</v>
      </c>
      <c r="J752" s="26">
        <v>9164.5</v>
      </c>
      <c r="K752" s="26">
        <v>41164.3</v>
      </c>
      <c r="L752" s="26">
        <v>7793.35</v>
      </c>
      <c r="M752" s="26">
        <v>17167.1</v>
      </c>
      <c r="N752" s="26">
        <v>289698.88</v>
      </c>
      <c r="O752" s="26">
        <v>67296.44</v>
      </c>
      <c r="P752" s="26">
        <v>6477.25</v>
      </c>
      <c r="Q752" s="26">
        <v>5757.11</v>
      </c>
      <c r="R752" s="26">
        <v>8532.21</v>
      </c>
      <c r="S752" s="26">
        <v>10047.49</v>
      </c>
      <c r="T752" s="26">
        <v>17773.51</v>
      </c>
      <c r="U752" s="137">
        <v>6161.63</v>
      </c>
      <c r="V752" s="137">
        <v>0</v>
      </c>
      <c r="W752" s="137">
        <v>33714.45</v>
      </c>
      <c r="X752" s="137">
        <v>52444</v>
      </c>
      <c r="Y752" s="26">
        <v>20000</v>
      </c>
      <c r="Z752" s="167">
        <f t="shared" si="122"/>
        <v>20000</v>
      </c>
      <c r="AA752" s="167">
        <v>276.75</v>
      </c>
      <c r="AB752" s="171">
        <f t="shared" si="123"/>
        <v>0.0138375</v>
      </c>
      <c r="AC752" s="26">
        <v>20000</v>
      </c>
      <c r="AE752" s="26">
        <f t="shared" si="124"/>
        <v>20000</v>
      </c>
    </row>
    <row r="753" spans="1:31" ht="14.25">
      <c r="A753" s="21"/>
      <c r="B753" s="19" t="s">
        <v>72</v>
      </c>
      <c r="C753" s="19" t="s">
        <v>17</v>
      </c>
      <c r="D753" s="20" t="s">
        <v>1122</v>
      </c>
      <c r="E753" s="7"/>
      <c r="F753" s="9"/>
      <c r="G753" s="7"/>
      <c r="H753" s="9"/>
      <c r="I753" s="9"/>
      <c r="N753" s="26">
        <v>126066.95</v>
      </c>
      <c r="O753" s="26">
        <v>0</v>
      </c>
      <c r="P753" s="26">
        <v>0</v>
      </c>
      <c r="Q753" s="26">
        <v>0</v>
      </c>
      <c r="R753" s="26">
        <v>0</v>
      </c>
      <c r="T753" s="26">
        <v>0</v>
      </c>
      <c r="U753" s="137">
        <v>0</v>
      </c>
      <c r="V753" s="137">
        <v>0</v>
      </c>
      <c r="X753" s="137">
        <v>0</v>
      </c>
      <c r="Y753" s="26">
        <v>0</v>
      </c>
      <c r="Z753" s="167">
        <f t="shared" si="122"/>
        <v>0</v>
      </c>
      <c r="AA753" s="167">
        <v>0</v>
      </c>
      <c r="AB753" s="171">
        <v>0</v>
      </c>
      <c r="AC753" s="26">
        <v>0</v>
      </c>
      <c r="AE753" s="26">
        <f t="shared" si="124"/>
        <v>0</v>
      </c>
    </row>
    <row r="754" spans="1:31" ht="14.25">
      <c r="A754" s="21"/>
      <c r="B754" s="70" t="s">
        <v>72</v>
      </c>
      <c r="C754" s="70" t="s">
        <v>12</v>
      </c>
      <c r="D754" s="20" t="s">
        <v>73</v>
      </c>
      <c r="E754" s="7"/>
      <c r="F754" s="9"/>
      <c r="G754" s="7"/>
      <c r="H754" s="9"/>
      <c r="I754" s="9"/>
      <c r="T754" s="26">
        <v>0</v>
      </c>
      <c r="U754" s="137">
        <v>0</v>
      </c>
      <c r="V754" s="137">
        <v>0</v>
      </c>
      <c r="W754" s="137">
        <v>49860.65</v>
      </c>
      <c r="X754" s="137">
        <v>0</v>
      </c>
      <c r="Y754" s="26">
        <v>0</v>
      </c>
      <c r="Z754" s="167">
        <f t="shared" si="122"/>
        <v>0</v>
      </c>
      <c r="AA754" s="167">
        <v>0</v>
      </c>
      <c r="AB754" s="171">
        <v>0</v>
      </c>
      <c r="AC754" s="26">
        <v>0</v>
      </c>
      <c r="AE754" s="26">
        <f t="shared" si="124"/>
        <v>0</v>
      </c>
    </row>
    <row r="755" spans="1:31" ht="14.25">
      <c r="A755" s="21"/>
      <c r="B755" s="19" t="s">
        <v>74</v>
      </c>
      <c r="C755" s="19" t="s">
        <v>6</v>
      </c>
      <c r="D755" s="20" t="s">
        <v>690</v>
      </c>
      <c r="E755" s="7">
        <v>18150</v>
      </c>
      <c r="F755" s="9">
        <v>54745.86</v>
      </c>
      <c r="G755" s="7">
        <v>93902.83</v>
      </c>
      <c r="H755" s="9">
        <v>49655.89</v>
      </c>
      <c r="I755" s="9">
        <v>180074.7</v>
      </c>
      <c r="J755" s="26">
        <v>221380.42</v>
      </c>
      <c r="K755" s="26">
        <v>1704</v>
      </c>
      <c r="L755" s="26">
        <v>535.01</v>
      </c>
      <c r="M755" s="26">
        <v>9512.32</v>
      </c>
      <c r="N755" s="26">
        <v>596.09</v>
      </c>
      <c r="O755" s="26">
        <v>83915.97</v>
      </c>
      <c r="P755" s="26">
        <v>-3237.18</v>
      </c>
      <c r="Q755" s="26">
        <v>3335.2</v>
      </c>
      <c r="R755" s="26">
        <v>3832.43</v>
      </c>
      <c r="S755" s="26">
        <v>845</v>
      </c>
      <c r="T755" s="26">
        <v>5388.21</v>
      </c>
      <c r="U755" s="137">
        <v>825</v>
      </c>
      <c r="V755" s="137">
        <v>0</v>
      </c>
      <c r="W755" s="137">
        <v>5561.8</v>
      </c>
      <c r="X755" s="137">
        <v>19486.53</v>
      </c>
      <c r="Y755" s="26">
        <v>10000</v>
      </c>
      <c r="Z755" s="167">
        <f t="shared" si="122"/>
        <v>10000</v>
      </c>
      <c r="AA755" s="167">
        <v>27707.11</v>
      </c>
      <c r="AB755" s="171">
        <f t="shared" si="123"/>
        <v>2.770711</v>
      </c>
      <c r="AC755" s="26">
        <v>10000</v>
      </c>
      <c r="AD755" s="26">
        <v>5000</v>
      </c>
      <c r="AE755" s="26">
        <f t="shared" si="124"/>
        <v>15000</v>
      </c>
    </row>
    <row r="756" spans="1:31" ht="14.25">
      <c r="A756" s="21"/>
      <c r="B756" s="19" t="s">
        <v>74</v>
      </c>
      <c r="C756" s="19" t="s">
        <v>17</v>
      </c>
      <c r="D756" s="20" t="s">
        <v>1107</v>
      </c>
      <c r="E756" s="7"/>
      <c r="F756" s="9"/>
      <c r="G756" s="7"/>
      <c r="H756" s="9"/>
      <c r="I756" s="9"/>
      <c r="N756" s="26">
        <v>59051.4</v>
      </c>
      <c r="O756" s="26">
        <v>93408.01</v>
      </c>
      <c r="P756" s="26">
        <v>0</v>
      </c>
      <c r="Q756" s="26">
        <v>0</v>
      </c>
      <c r="R756" s="26">
        <v>343843.95</v>
      </c>
      <c r="S756" s="26">
        <v>11037.93</v>
      </c>
      <c r="T756" s="26">
        <v>501325.09</v>
      </c>
      <c r="U756" s="137">
        <v>26318.99</v>
      </c>
      <c r="V756" s="137">
        <v>496664.15</v>
      </c>
      <c r="W756" s="137">
        <v>165988.39</v>
      </c>
      <c r="X756" s="137">
        <v>368232.48</v>
      </c>
      <c r="Y756" s="26">
        <v>225000</v>
      </c>
      <c r="Z756" s="167">
        <f t="shared" si="122"/>
        <v>225000</v>
      </c>
      <c r="AA756" s="167">
        <v>700376.69</v>
      </c>
      <c r="AB756" s="171">
        <f t="shared" si="123"/>
        <v>3.1127852888888885</v>
      </c>
      <c r="AC756" s="26">
        <v>300000</v>
      </c>
      <c r="AD756" s="26">
        <v>50000</v>
      </c>
      <c r="AE756" s="26">
        <f t="shared" si="124"/>
        <v>350000</v>
      </c>
    </row>
    <row r="757" spans="1:31" ht="14.25">
      <c r="A757" s="21"/>
      <c r="B757" s="19" t="s">
        <v>535</v>
      </c>
      <c r="C757" s="19" t="s">
        <v>6</v>
      </c>
      <c r="D757" s="20" t="s">
        <v>536</v>
      </c>
      <c r="E757" s="7"/>
      <c r="F757" s="9"/>
      <c r="G757" s="7"/>
      <c r="H757" s="9">
        <v>1182</v>
      </c>
      <c r="I757" s="9">
        <v>50</v>
      </c>
      <c r="J757" s="26">
        <v>2825</v>
      </c>
      <c r="K757" s="26">
        <v>0</v>
      </c>
      <c r="L757" s="26">
        <v>2285</v>
      </c>
      <c r="M757" s="26">
        <v>0</v>
      </c>
      <c r="N757" s="26">
        <v>0</v>
      </c>
      <c r="O757" s="26">
        <v>250</v>
      </c>
      <c r="P757" s="26">
        <v>150</v>
      </c>
      <c r="Q757" s="26">
        <v>0</v>
      </c>
      <c r="R757" s="26">
        <v>0</v>
      </c>
      <c r="S757" s="26">
        <v>500</v>
      </c>
      <c r="T757" s="26">
        <v>0</v>
      </c>
      <c r="U757" s="137">
        <v>0</v>
      </c>
      <c r="V757" s="137">
        <v>0</v>
      </c>
      <c r="W757" s="137">
        <v>0</v>
      </c>
      <c r="X757" s="137">
        <v>1500</v>
      </c>
      <c r="Y757" s="26">
        <v>0</v>
      </c>
      <c r="Z757" s="167">
        <f t="shared" si="122"/>
        <v>0</v>
      </c>
      <c r="AA757" s="167">
        <v>0</v>
      </c>
      <c r="AB757" s="171">
        <v>0</v>
      </c>
      <c r="AC757" s="26">
        <v>0</v>
      </c>
      <c r="AE757" s="26">
        <f t="shared" si="124"/>
        <v>0</v>
      </c>
    </row>
    <row r="758" spans="1:31" ht="14.25">
      <c r="A758" s="21"/>
      <c r="B758" s="19" t="s">
        <v>535</v>
      </c>
      <c r="C758" s="19" t="s">
        <v>547</v>
      </c>
      <c r="D758" s="20" t="s">
        <v>824</v>
      </c>
      <c r="E758" s="7"/>
      <c r="F758" s="9"/>
      <c r="G758" s="7"/>
      <c r="H758" s="9">
        <v>6100</v>
      </c>
      <c r="I758" s="9">
        <v>29566.87</v>
      </c>
      <c r="J758" s="26">
        <v>185.5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T758" s="26">
        <v>0</v>
      </c>
      <c r="U758" s="137">
        <v>0</v>
      </c>
      <c r="V758" s="137">
        <v>0</v>
      </c>
      <c r="X758" s="137">
        <v>0</v>
      </c>
      <c r="Y758" s="26">
        <v>0</v>
      </c>
      <c r="Z758" s="167">
        <f t="shared" si="122"/>
        <v>0</v>
      </c>
      <c r="AA758" s="167">
        <v>0</v>
      </c>
      <c r="AB758" s="171">
        <v>0</v>
      </c>
      <c r="AC758" s="26">
        <v>0</v>
      </c>
      <c r="AE758" s="26">
        <f t="shared" si="124"/>
        <v>0</v>
      </c>
    </row>
    <row r="759" spans="1:31" ht="14.25">
      <c r="A759" s="21"/>
      <c r="B759" s="19" t="s">
        <v>535</v>
      </c>
      <c r="C759" s="19" t="s">
        <v>829</v>
      </c>
      <c r="D759" s="20" t="s">
        <v>1054</v>
      </c>
      <c r="E759" s="7"/>
      <c r="F759" s="9"/>
      <c r="G759" s="7"/>
      <c r="H759" s="9"/>
      <c r="I759" s="9"/>
      <c r="T759" s="26">
        <v>0</v>
      </c>
      <c r="U759" s="137">
        <v>38.71</v>
      </c>
      <c r="V759" s="137">
        <v>0</v>
      </c>
      <c r="X759" s="137">
        <v>0</v>
      </c>
      <c r="Y759" s="26">
        <v>0</v>
      </c>
      <c r="Z759" s="167">
        <f t="shared" si="122"/>
        <v>0</v>
      </c>
      <c r="AA759" s="167">
        <v>0</v>
      </c>
      <c r="AB759" s="171">
        <v>0</v>
      </c>
      <c r="AC759" s="26">
        <v>0</v>
      </c>
      <c r="AE759" s="26">
        <f t="shared" si="124"/>
        <v>0</v>
      </c>
    </row>
    <row r="760" spans="1:31" ht="14.25">
      <c r="A760" s="21"/>
      <c r="B760" s="70" t="s">
        <v>535</v>
      </c>
      <c r="C760" s="70" t="s">
        <v>12</v>
      </c>
      <c r="E760" s="7"/>
      <c r="F760" s="9"/>
      <c r="G760" s="7"/>
      <c r="H760" s="9"/>
      <c r="I760" s="9"/>
      <c r="M760" s="26">
        <v>1000</v>
      </c>
      <c r="N760" s="26">
        <v>219.98</v>
      </c>
      <c r="O760" s="26">
        <v>0</v>
      </c>
      <c r="P760" s="26">
        <v>500</v>
      </c>
      <c r="Q760" s="26">
        <v>0</v>
      </c>
      <c r="R760" s="26">
        <v>50</v>
      </c>
      <c r="T760" s="26">
        <v>0</v>
      </c>
      <c r="U760" s="137">
        <v>0</v>
      </c>
      <c r="V760" s="137">
        <v>0</v>
      </c>
      <c r="X760" s="137">
        <v>0</v>
      </c>
      <c r="Y760" s="26">
        <v>0</v>
      </c>
      <c r="Z760" s="167">
        <f t="shared" si="122"/>
        <v>0</v>
      </c>
      <c r="AA760" s="167">
        <v>0</v>
      </c>
      <c r="AB760" s="171">
        <v>0</v>
      </c>
      <c r="AC760" s="26">
        <v>0</v>
      </c>
      <c r="AE760" s="26">
        <f t="shared" si="124"/>
        <v>0</v>
      </c>
    </row>
    <row r="761" spans="1:31" ht="14.25">
      <c r="A761" s="21"/>
      <c r="B761" s="70" t="s">
        <v>535</v>
      </c>
      <c r="C761" s="70" t="s">
        <v>54</v>
      </c>
      <c r="D761" s="1" t="s">
        <v>1271</v>
      </c>
      <c r="E761" s="7"/>
      <c r="F761" s="9"/>
      <c r="G761" s="7"/>
      <c r="H761" s="9"/>
      <c r="I761" s="9"/>
      <c r="T761" s="26">
        <v>0</v>
      </c>
      <c r="U761" s="137">
        <v>4000</v>
      </c>
      <c r="V761" s="137">
        <v>0</v>
      </c>
      <c r="X761" s="137">
        <v>0</v>
      </c>
      <c r="Y761" s="26">
        <v>0</v>
      </c>
      <c r="Z761" s="167">
        <f t="shared" si="122"/>
        <v>0</v>
      </c>
      <c r="AA761" s="167">
        <v>0</v>
      </c>
      <c r="AB761" s="171">
        <v>0</v>
      </c>
      <c r="AC761" s="26">
        <v>0</v>
      </c>
      <c r="AE761" s="26">
        <f t="shared" si="124"/>
        <v>0</v>
      </c>
    </row>
    <row r="762" spans="1:31" ht="14.25">
      <c r="A762" s="21"/>
      <c r="B762" s="19" t="s">
        <v>1123</v>
      </c>
      <c r="C762" s="19" t="s">
        <v>17</v>
      </c>
      <c r="D762" s="20" t="s">
        <v>1124</v>
      </c>
      <c r="E762" s="7"/>
      <c r="F762" s="9"/>
      <c r="G762" s="7"/>
      <c r="H762" s="9"/>
      <c r="I762" s="9"/>
      <c r="O762" s="26">
        <v>250</v>
      </c>
      <c r="P762" s="26">
        <v>1000</v>
      </c>
      <c r="Q762" s="26">
        <v>0</v>
      </c>
      <c r="R762" s="26">
        <v>0</v>
      </c>
      <c r="T762" s="26">
        <v>0</v>
      </c>
      <c r="U762" s="137">
        <v>0</v>
      </c>
      <c r="V762" s="137">
        <v>0</v>
      </c>
      <c r="X762" s="137">
        <v>884</v>
      </c>
      <c r="Y762" s="26">
        <v>0</v>
      </c>
      <c r="Z762" s="167">
        <f t="shared" si="122"/>
        <v>0</v>
      </c>
      <c r="AA762" s="167">
        <v>0</v>
      </c>
      <c r="AB762" s="171">
        <v>0</v>
      </c>
      <c r="AC762" s="26">
        <v>0</v>
      </c>
      <c r="AE762" s="26">
        <f t="shared" si="124"/>
        <v>0</v>
      </c>
    </row>
    <row r="763" spans="1:31" ht="14.25">
      <c r="A763" s="21"/>
      <c r="B763" s="19" t="s">
        <v>1099</v>
      </c>
      <c r="C763" s="19" t="s">
        <v>6</v>
      </c>
      <c r="D763" s="20" t="s">
        <v>1214</v>
      </c>
      <c r="E763" s="7"/>
      <c r="F763" s="9"/>
      <c r="G763" s="7"/>
      <c r="H763" s="9"/>
      <c r="I763" s="9"/>
      <c r="X763" s="137">
        <v>0</v>
      </c>
      <c r="Y763" s="26">
        <v>0</v>
      </c>
      <c r="Z763" s="167">
        <f t="shared" si="122"/>
        <v>0</v>
      </c>
      <c r="AA763" s="167">
        <v>100</v>
      </c>
      <c r="AB763" s="171">
        <v>0</v>
      </c>
      <c r="AC763" s="26">
        <v>0</v>
      </c>
      <c r="AE763" s="26">
        <f t="shared" si="124"/>
        <v>0</v>
      </c>
    </row>
    <row r="764" spans="1:31" ht="14.25">
      <c r="A764" s="21"/>
      <c r="B764" s="19" t="s">
        <v>75</v>
      </c>
      <c r="C764" s="19" t="s">
        <v>17</v>
      </c>
      <c r="D764" s="20" t="s">
        <v>565</v>
      </c>
      <c r="E764" s="7">
        <v>13794</v>
      </c>
      <c r="F764" s="9"/>
      <c r="G764" s="7">
        <v>310</v>
      </c>
      <c r="H764" s="9">
        <v>0</v>
      </c>
      <c r="I764" s="9">
        <v>193.49</v>
      </c>
      <c r="J764" s="26">
        <v>35021.94</v>
      </c>
      <c r="K764" s="26">
        <v>1822.7</v>
      </c>
      <c r="L764" s="26">
        <v>40885.79</v>
      </c>
      <c r="M764" s="26">
        <v>7691.64</v>
      </c>
      <c r="N764" s="26">
        <v>4116.33</v>
      </c>
      <c r="O764" s="26">
        <v>1146.89</v>
      </c>
      <c r="P764" s="26">
        <v>4765.18</v>
      </c>
      <c r="Q764" s="26">
        <v>820.04</v>
      </c>
      <c r="R764" s="26">
        <v>1223.55</v>
      </c>
      <c r="S764" s="26">
        <v>879.3</v>
      </c>
      <c r="T764" s="26">
        <v>1901.49</v>
      </c>
      <c r="U764" s="137">
        <v>0</v>
      </c>
      <c r="V764" s="137">
        <v>2585.77</v>
      </c>
      <c r="W764" s="137">
        <v>165.53</v>
      </c>
      <c r="X764" s="137">
        <v>3880.2</v>
      </c>
      <c r="Y764" s="26">
        <v>5000</v>
      </c>
      <c r="Z764" s="167">
        <f t="shared" si="122"/>
        <v>5000</v>
      </c>
      <c r="AA764" s="167">
        <v>0</v>
      </c>
      <c r="AB764" s="171">
        <f t="shared" si="123"/>
        <v>0</v>
      </c>
      <c r="AC764" s="137">
        <v>5000</v>
      </c>
      <c r="AE764" s="26">
        <f t="shared" si="124"/>
        <v>5000</v>
      </c>
    </row>
    <row r="765" spans="1:31" ht="14.25">
      <c r="A765" s="21"/>
      <c r="B765" s="19" t="s">
        <v>75</v>
      </c>
      <c r="C765" s="19" t="s">
        <v>12</v>
      </c>
      <c r="D765" s="20" t="s">
        <v>833</v>
      </c>
      <c r="E765" s="7"/>
      <c r="F765" s="9"/>
      <c r="G765" s="7"/>
      <c r="H765" s="9"/>
      <c r="I765" s="9">
        <v>1520</v>
      </c>
      <c r="J765" s="26">
        <v>0</v>
      </c>
      <c r="K765" s="26">
        <v>0</v>
      </c>
      <c r="L765" s="26">
        <v>50831.02</v>
      </c>
      <c r="M765" s="26">
        <v>16700</v>
      </c>
      <c r="N765" s="26">
        <v>30221.33</v>
      </c>
      <c r="O765" s="26">
        <v>40683.37</v>
      </c>
      <c r="P765" s="26">
        <v>55069.98</v>
      </c>
      <c r="Q765" s="26">
        <v>49928.12</v>
      </c>
      <c r="R765" s="26">
        <v>9978.8</v>
      </c>
      <c r="S765" s="26">
        <v>11756.88</v>
      </c>
      <c r="T765" s="26">
        <v>12899.98</v>
      </c>
      <c r="U765" s="137">
        <v>13000</v>
      </c>
      <c r="V765" s="137">
        <v>13290.63</v>
      </c>
      <c r="W765" s="137">
        <v>11208</v>
      </c>
      <c r="X765" s="137">
        <v>86610.86</v>
      </c>
      <c r="Y765" s="26">
        <v>45000</v>
      </c>
      <c r="Z765" s="167">
        <f t="shared" si="122"/>
        <v>45000</v>
      </c>
      <c r="AA765" s="167">
        <v>2793</v>
      </c>
      <c r="AB765" s="171">
        <f t="shared" si="123"/>
        <v>0.062066666666666666</v>
      </c>
      <c r="AC765" s="137">
        <v>45000</v>
      </c>
      <c r="AE765" s="26">
        <f t="shared" si="124"/>
        <v>45000</v>
      </c>
    </row>
    <row r="766" spans="1:31" ht="14.25">
      <c r="A766" s="21"/>
      <c r="B766" s="19" t="s">
        <v>76</v>
      </c>
      <c r="C766" s="19" t="s">
        <v>17</v>
      </c>
      <c r="D766" s="20" t="s">
        <v>1037</v>
      </c>
      <c r="E766" s="7"/>
      <c r="F766" s="9"/>
      <c r="G766" s="7"/>
      <c r="H766" s="9"/>
      <c r="I766" s="9"/>
      <c r="L766" s="26">
        <v>45000</v>
      </c>
      <c r="M766" s="26">
        <v>45000</v>
      </c>
      <c r="N766" s="26">
        <v>45000</v>
      </c>
      <c r="O766" s="26">
        <v>45000</v>
      </c>
      <c r="P766" s="26">
        <v>49500</v>
      </c>
      <c r="Q766" s="26">
        <v>35750</v>
      </c>
      <c r="R766" s="26">
        <v>35750</v>
      </c>
      <c r="S766" s="26">
        <v>22000</v>
      </c>
      <c r="T766" s="26">
        <v>49500</v>
      </c>
      <c r="U766" s="137">
        <v>0</v>
      </c>
      <c r="V766" s="137">
        <v>49500</v>
      </c>
      <c r="W766" s="137">
        <v>53460</v>
      </c>
      <c r="X766" s="137">
        <v>0</v>
      </c>
      <c r="Y766" s="26">
        <v>53460</v>
      </c>
      <c r="Z766" s="167">
        <f t="shared" si="122"/>
        <v>53460</v>
      </c>
      <c r="AA766" s="167">
        <v>0</v>
      </c>
      <c r="AB766" s="171">
        <f t="shared" si="123"/>
        <v>0</v>
      </c>
      <c r="AC766" s="26">
        <v>53460</v>
      </c>
      <c r="AE766" s="26">
        <f t="shared" si="124"/>
        <v>53460</v>
      </c>
    </row>
    <row r="767" spans="1:31" ht="14.25">
      <c r="A767" s="21"/>
      <c r="B767" s="19" t="s">
        <v>76</v>
      </c>
      <c r="C767" s="19" t="s">
        <v>12</v>
      </c>
      <c r="D767" s="20" t="s">
        <v>1038</v>
      </c>
      <c r="E767" s="7"/>
      <c r="F767" s="9"/>
      <c r="G767" s="7"/>
      <c r="H767" s="9"/>
      <c r="I767" s="9"/>
      <c r="L767" s="26">
        <v>3000</v>
      </c>
      <c r="M767" s="26">
        <v>3000</v>
      </c>
      <c r="N767" s="26">
        <v>3000</v>
      </c>
      <c r="O767" s="26">
        <v>3000</v>
      </c>
      <c r="P767" s="26">
        <v>3300</v>
      </c>
      <c r="Q767" s="26">
        <v>3300</v>
      </c>
      <c r="R767" s="26">
        <v>3300</v>
      </c>
      <c r="S767" s="26">
        <v>3300</v>
      </c>
      <c r="T767" s="26">
        <v>3300</v>
      </c>
      <c r="U767" s="137">
        <v>0</v>
      </c>
      <c r="V767" s="137">
        <v>3300</v>
      </c>
      <c r="W767" s="137">
        <v>3564</v>
      </c>
      <c r="X767" s="137">
        <v>0</v>
      </c>
      <c r="Y767" s="26">
        <v>3564</v>
      </c>
      <c r="Z767" s="167">
        <f t="shared" si="122"/>
        <v>3564</v>
      </c>
      <c r="AA767" s="167">
        <v>0</v>
      </c>
      <c r="AB767" s="171">
        <f t="shared" si="123"/>
        <v>0</v>
      </c>
      <c r="AC767" s="26">
        <v>3564</v>
      </c>
      <c r="AE767" s="26">
        <f t="shared" si="124"/>
        <v>3564</v>
      </c>
    </row>
    <row r="768" spans="1:31" ht="14.25">
      <c r="A768" s="21"/>
      <c r="B768" s="19" t="s">
        <v>76</v>
      </c>
      <c r="C768" s="19" t="s">
        <v>54</v>
      </c>
      <c r="D768" s="20" t="s">
        <v>1039</v>
      </c>
      <c r="E768" s="7"/>
      <c r="F768" s="9"/>
      <c r="G768" s="7"/>
      <c r="H768" s="9"/>
      <c r="I768" s="9"/>
      <c r="L768" s="26">
        <v>18000</v>
      </c>
      <c r="M768" s="26">
        <v>18000</v>
      </c>
      <c r="N768" s="26">
        <v>18000</v>
      </c>
      <c r="O768" s="26">
        <v>18000</v>
      </c>
      <c r="P768" s="26">
        <v>19800</v>
      </c>
      <c r="Q768" s="26">
        <v>19800</v>
      </c>
      <c r="R768" s="26">
        <v>19800</v>
      </c>
      <c r="S768" s="26">
        <v>19800</v>
      </c>
      <c r="T768" s="26">
        <v>19800</v>
      </c>
      <c r="U768" s="137">
        <v>0</v>
      </c>
      <c r="V768" s="137">
        <v>19800</v>
      </c>
      <c r="W768" s="137">
        <v>21384</v>
      </c>
      <c r="X768" s="137">
        <v>0</v>
      </c>
      <c r="Y768" s="26">
        <v>21384</v>
      </c>
      <c r="Z768" s="167">
        <f t="shared" si="122"/>
        <v>21384</v>
      </c>
      <c r="AA768" s="167">
        <v>0</v>
      </c>
      <c r="AB768" s="171">
        <f t="shared" si="123"/>
        <v>0</v>
      </c>
      <c r="AC768" s="26">
        <v>21384</v>
      </c>
      <c r="AE768" s="26">
        <f t="shared" si="124"/>
        <v>21384</v>
      </c>
    </row>
    <row r="769" spans="1:31" ht="14.25">
      <c r="A769" s="21"/>
      <c r="B769" s="19" t="s">
        <v>76</v>
      </c>
      <c r="C769" s="19" t="s">
        <v>37</v>
      </c>
      <c r="D769" s="20" t="s">
        <v>1040</v>
      </c>
      <c r="E769" s="7"/>
      <c r="F769" s="9"/>
      <c r="G769" s="7"/>
      <c r="H769" s="9"/>
      <c r="I769" s="9"/>
      <c r="L769" s="26">
        <v>10000</v>
      </c>
      <c r="M769" s="26">
        <v>10000</v>
      </c>
      <c r="N769" s="26">
        <v>10000</v>
      </c>
      <c r="O769" s="26">
        <v>10000</v>
      </c>
      <c r="P769" s="26">
        <v>11000</v>
      </c>
      <c r="Q769" s="26">
        <v>11000</v>
      </c>
      <c r="R769" s="26">
        <v>11000</v>
      </c>
      <c r="S769" s="26">
        <v>11000</v>
      </c>
      <c r="T769" s="26">
        <v>11000</v>
      </c>
      <c r="U769" s="137">
        <v>0</v>
      </c>
      <c r="V769" s="137">
        <v>11000</v>
      </c>
      <c r="W769" s="137">
        <v>11880</v>
      </c>
      <c r="X769" s="137">
        <v>0</v>
      </c>
      <c r="Y769" s="26">
        <v>11880</v>
      </c>
      <c r="Z769" s="167">
        <f t="shared" si="122"/>
        <v>11880</v>
      </c>
      <c r="AA769" s="167">
        <v>0</v>
      </c>
      <c r="AB769" s="171">
        <f t="shared" si="123"/>
        <v>0</v>
      </c>
      <c r="AC769" s="26">
        <v>11880</v>
      </c>
      <c r="AE769" s="26">
        <f t="shared" si="124"/>
        <v>11880</v>
      </c>
    </row>
    <row r="770" spans="1:31" ht="14.25">
      <c r="A770" s="21"/>
      <c r="B770" s="19" t="s">
        <v>76</v>
      </c>
      <c r="C770" s="19" t="s">
        <v>33</v>
      </c>
      <c r="D770" s="20" t="s">
        <v>1041</v>
      </c>
      <c r="E770" s="7"/>
      <c r="F770" s="9"/>
      <c r="G770" s="7"/>
      <c r="H770" s="9"/>
      <c r="I770" s="9"/>
      <c r="L770" s="26">
        <v>6000</v>
      </c>
      <c r="M770" s="26">
        <v>6000</v>
      </c>
      <c r="N770" s="26">
        <v>6000</v>
      </c>
      <c r="O770" s="26">
        <v>6000</v>
      </c>
      <c r="P770" s="26">
        <v>6600</v>
      </c>
      <c r="Q770" s="26">
        <v>6600</v>
      </c>
      <c r="R770" s="26">
        <v>6600</v>
      </c>
      <c r="S770" s="26">
        <v>6600</v>
      </c>
      <c r="T770" s="26">
        <v>6600</v>
      </c>
      <c r="U770" s="137">
        <v>0</v>
      </c>
      <c r="V770" s="137">
        <v>6600</v>
      </c>
      <c r="W770" s="137">
        <v>7128</v>
      </c>
      <c r="X770" s="137">
        <v>0</v>
      </c>
      <c r="Y770" s="26">
        <v>7128</v>
      </c>
      <c r="Z770" s="167">
        <f t="shared" si="122"/>
        <v>7128</v>
      </c>
      <c r="AA770" s="167">
        <v>0</v>
      </c>
      <c r="AB770" s="171">
        <f t="shared" si="123"/>
        <v>0</v>
      </c>
      <c r="AC770" s="26">
        <v>7128</v>
      </c>
      <c r="AE770" s="26">
        <f t="shared" si="124"/>
        <v>7128</v>
      </c>
    </row>
    <row r="771" spans="1:31" ht="14.25">
      <c r="A771" s="21"/>
      <c r="B771" s="19" t="s">
        <v>76</v>
      </c>
      <c r="C771" s="19" t="s">
        <v>88</v>
      </c>
      <c r="D771" s="20" t="s">
        <v>1042</v>
      </c>
      <c r="E771" s="7"/>
      <c r="F771" s="9"/>
      <c r="G771" s="7"/>
      <c r="H771" s="9"/>
      <c r="I771" s="9"/>
      <c r="L771" s="26">
        <v>16000</v>
      </c>
      <c r="M771" s="26">
        <v>16000</v>
      </c>
      <c r="N771" s="26">
        <v>16000</v>
      </c>
      <c r="O771" s="26">
        <v>16000</v>
      </c>
      <c r="P771" s="26">
        <v>17600</v>
      </c>
      <c r="Q771" s="26">
        <v>17600</v>
      </c>
      <c r="R771" s="26">
        <v>17600</v>
      </c>
      <c r="S771" s="26">
        <v>17600</v>
      </c>
      <c r="T771" s="26">
        <v>17600</v>
      </c>
      <c r="U771" s="137">
        <v>0</v>
      </c>
      <c r="V771" s="137">
        <v>17600</v>
      </c>
      <c r="W771" s="137">
        <v>19008</v>
      </c>
      <c r="X771" s="137">
        <v>0</v>
      </c>
      <c r="Y771" s="26">
        <v>19008</v>
      </c>
      <c r="Z771" s="167">
        <f t="shared" si="122"/>
        <v>19008</v>
      </c>
      <c r="AA771" s="167">
        <v>0</v>
      </c>
      <c r="AB771" s="171">
        <f t="shared" si="123"/>
        <v>0</v>
      </c>
      <c r="AC771" s="26">
        <v>19008</v>
      </c>
      <c r="AE771" s="26">
        <f t="shared" si="124"/>
        <v>19008</v>
      </c>
    </row>
    <row r="772" spans="1:31" ht="14.25">
      <c r="A772" s="21"/>
      <c r="B772" s="19" t="s">
        <v>76</v>
      </c>
      <c r="C772" s="19" t="s">
        <v>838</v>
      </c>
      <c r="D772" s="20" t="s">
        <v>691</v>
      </c>
      <c r="E772" s="7">
        <v>100000</v>
      </c>
      <c r="F772" s="9">
        <v>100000</v>
      </c>
      <c r="G772" s="7">
        <v>100000</v>
      </c>
      <c r="H772" s="9">
        <v>100000</v>
      </c>
      <c r="I772" s="9">
        <v>100000</v>
      </c>
      <c r="J772" s="26">
        <v>0</v>
      </c>
      <c r="K772" s="26">
        <v>0</v>
      </c>
      <c r="L772" s="26">
        <v>0</v>
      </c>
      <c r="M772" s="26">
        <v>0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T772" s="26">
        <v>0</v>
      </c>
      <c r="U772" s="137">
        <v>0</v>
      </c>
      <c r="V772" s="137">
        <v>0</v>
      </c>
      <c r="X772" s="137">
        <v>0</v>
      </c>
      <c r="Y772" s="26">
        <v>0</v>
      </c>
      <c r="Z772" s="167">
        <f t="shared" si="122"/>
        <v>0</v>
      </c>
      <c r="AA772" s="167">
        <v>0</v>
      </c>
      <c r="AB772" s="171">
        <v>0</v>
      </c>
      <c r="AC772" s="26">
        <v>0</v>
      </c>
      <c r="AE772" s="26">
        <f t="shared" si="124"/>
        <v>0</v>
      </c>
    </row>
    <row r="773" spans="1:31" ht="14.25">
      <c r="A773" s="21"/>
      <c r="B773" s="19" t="s">
        <v>77</v>
      </c>
      <c r="C773" s="19" t="s">
        <v>6</v>
      </c>
      <c r="D773" s="20" t="s">
        <v>692</v>
      </c>
      <c r="E773" s="7">
        <v>143400</v>
      </c>
      <c r="F773" s="9">
        <v>74300</v>
      </c>
      <c r="G773" s="7">
        <v>74300</v>
      </c>
      <c r="H773" s="9">
        <v>57000</v>
      </c>
      <c r="I773" s="9">
        <v>57000</v>
      </c>
      <c r="J773" s="26">
        <v>57000</v>
      </c>
      <c r="K773" s="26">
        <v>57000</v>
      </c>
      <c r="L773" s="26">
        <v>57000</v>
      </c>
      <c r="M773" s="26">
        <v>57000</v>
      </c>
      <c r="N773" s="26">
        <v>57000</v>
      </c>
      <c r="O773" s="26">
        <v>74000</v>
      </c>
      <c r="P773" s="26">
        <v>74000</v>
      </c>
      <c r="Q773" s="26">
        <v>74000</v>
      </c>
      <c r="R773" s="26">
        <v>74000</v>
      </c>
      <c r="S773" s="26">
        <v>74000</v>
      </c>
      <c r="T773" s="26">
        <v>74000</v>
      </c>
      <c r="U773" s="137">
        <v>74000</v>
      </c>
      <c r="V773" s="137">
        <v>74000</v>
      </c>
      <c r="W773" s="137">
        <v>74000</v>
      </c>
      <c r="X773" s="137">
        <v>37000</v>
      </c>
      <c r="Y773" s="26">
        <v>74000</v>
      </c>
      <c r="Z773" s="167">
        <f t="shared" si="122"/>
        <v>74000</v>
      </c>
      <c r="AA773" s="167">
        <v>37000</v>
      </c>
      <c r="AB773" s="171">
        <f t="shared" si="123"/>
        <v>0.5</v>
      </c>
      <c r="AC773" s="26">
        <v>74000</v>
      </c>
      <c r="AE773" s="26">
        <f t="shared" si="124"/>
        <v>74000</v>
      </c>
    </row>
    <row r="774" spans="1:31" ht="14.25">
      <c r="A774" s="21"/>
      <c r="B774" s="19" t="s">
        <v>77</v>
      </c>
      <c r="C774" s="19" t="s">
        <v>17</v>
      </c>
      <c r="D774" s="20" t="s">
        <v>693</v>
      </c>
      <c r="E774" s="7"/>
      <c r="F774" s="9"/>
      <c r="G774" s="7">
        <v>6000</v>
      </c>
      <c r="H774" s="9">
        <v>6000</v>
      </c>
      <c r="I774" s="9">
        <v>6000</v>
      </c>
      <c r="J774" s="26">
        <v>6000</v>
      </c>
      <c r="K774" s="26">
        <v>6000</v>
      </c>
      <c r="L774" s="26">
        <v>6000</v>
      </c>
      <c r="M774" s="26">
        <v>6000</v>
      </c>
      <c r="N774" s="26">
        <v>6000</v>
      </c>
      <c r="O774" s="26">
        <v>6000</v>
      </c>
      <c r="P774" s="26">
        <v>6000</v>
      </c>
      <c r="Q774" s="26">
        <v>8600</v>
      </c>
      <c r="R774" s="26">
        <v>8000</v>
      </c>
      <c r="S774" s="26">
        <v>8000</v>
      </c>
      <c r="T774" s="26">
        <v>8000</v>
      </c>
      <c r="U774" s="137">
        <v>8000</v>
      </c>
      <c r="V774" s="137">
        <v>8000</v>
      </c>
      <c r="W774" s="137">
        <v>8000</v>
      </c>
      <c r="X774" s="137">
        <v>4000</v>
      </c>
      <c r="Y774" s="26">
        <v>6000</v>
      </c>
      <c r="Z774" s="167">
        <f t="shared" si="122"/>
        <v>6000</v>
      </c>
      <c r="AA774" s="167">
        <v>4000</v>
      </c>
      <c r="AB774" s="171">
        <f t="shared" si="123"/>
        <v>0.6666666666666666</v>
      </c>
      <c r="AC774" s="26">
        <v>6000</v>
      </c>
      <c r="AE774" s="26">
        <f t="shared" si="124"/>
        <v>6000</v>
      </c>
    </row>
    <row r="775" spans="1:31" ht="14.25">
      <c r="A775" s="21"/>
      <c r="B775" s="19" t="s">
        <v>77</v>
      </c>
      <c r="C775" s="19" t="s">
        <v>54</v>
      </c>
      <c r="D775" s="20" t="s">
        <v>694</v>
      </c>
      <c r="E775" s="7"/>
      <c r="F775" s="9"/>
      <c r="G775" s="7">
        <v>6000</v>
      </c>
      <c r="H775" s="9">
        <v>12000</v>
      </c>
      <c r="I775" s="9">
        <v>12000</v>
      </c>
      <c r="J775" s="26">
        <v>12000</v>
      </c>
      <c r="K775" s="26">
        <v>12000</v>
      </c>
      <c r="L775" s="26">
        <v>12000</v>
      </c>
      <c r="M775" s="26">
        <v>12000</v>
      </c>
      <c r="N775" s="26">
        <v>12000</v>
      </c>
      <c r="O775" s="26">
        <v>12000</v>
      </c>
      <c r="P775" s="26">
        <v>12000</v>
      </c>
      <c r="Q775" s="26">
        <v>11400</v>
      </c>
      <c r="R775" s="26">
        <v>12000</v>
      </c>
      <c r="S775" s="26">
        <v>12000</v>
      </c>
      <c r="T775" s="26">
        <v>12000</v>
      </c>
      <c r="U775" s="137">
        <v>12000</v>
      </c>
      <c r="V775" s="137">
        <v>12000</v>
      </c>
      <c r="W775" s="137">
        <v>12000</v>
      </c>
      <c r="X775" s="137">
        <v>6000</v>
      </c>
      <c r="Y775" s="26">
        <v>12000</v>
      </c>
      <c r="Z775" s="167">
        <f t="shared" si="122"/>
        <v>12000</v>
      </c>
      <c r="AA775" s="167">
        <v>6000</v>
      </c>
      <c r="AB775" s="171">
        <f t="shared" si="123"/>
        <v>0.5</v>
      </c>
      <c r="AC775" s="26">
        <v>12000</v>
      </c>
      <c r="AE775" s="26">
        <f t="shared" si="124"/>
        <v>12000</v>
      </c>
    </row>
    <row r="776" spans="1:31" ht="14.25">
      <c r="A776" s="21"/>
      <c r="B776" s="19" t="s">
        <v>77</v>
      </c>
      <c r="C776" s="19" t="s">
        <v>37</v>
      </c>
      <c r="D776" s="20" t="s">
        <v>695</v>
      </c>
      <c r="E776" s="7"/>
      <c r="F776" s="9"/>
      <c r="G776" s="7">
        <v>4200</v>
      </c>
      <c r="H776" s="9">
        <v>4200</v>
      </c>
      <c r="I776" s="9">
        <v>8400</v>
      </c>
      <c r="J776" s="26">
        <v>8400</v>
      </c>
      <c r="K776" s="26">
        <v>8400</v>
      </c>
      <c r="L776" s="26">
        <v>8400</v>
      </c>
      <c r="M776" s="26">
        <v>8400</v>
      </c>
      <c r="N776" s="26">
        <v>8400</v>
      </c>
      <c r="O776" s="26">
        <v>9000</v>
      </c>
      <c r="P776" s="26">
        <v>9000</v>
      </c>
      <c r="Q776" s="26">
        <v>9000</v>
      </c>
      <c r="R776" s="26">
        <v>9000</v>
      </c>
      <c r="S776" s="26">
        <v>9000</v>
      </c>
      <c r="T776" s="26">
        <v>9000</v>
      </c>
      <c r="U776" s="137">
        <v>9000</v>
      </c>
      <c r="V776" s="137">
        <v>9000</v>
      </c>
      <c r="W776" s="137">
        <v>9000</v>
      </c>
      <c r="X776" s="137">
        <v>4500</v>
      </c>
      <c r="Y776" s="26">
        <v>9000</v>
      </c>
      <c r="Z776" s="167">
        <f t="shared" si="122"/>
        <v>9000</v>
      </c>
      <c r="AA776" s="167">
        <v>4500</v>
      </c>
      <c r="AB776" s="171">
        <f t="shared" si="123"/>
        <v>0.5</v>
      </c>
      <c r="AC776" s="26">
        <v>9000</v>
      </c>
      <c r="AE776" s="26">
        <f t="shared" si="124"/>
        <v>9000</v>
      </c>
    </row>
    <row r="777" spans="1:31" ht="14.25">
      <c r="A777" s="21"/>
      <c r="B777" s="19" t="s">
        <v>77</v>
      </c>
      <c r="C777" s="19" t="s">
        <v>33</v>
      </c>
      <c r="D777" s="20" t="s">
        <v>696</v>
      </c>
      <c r="E777" s="7"/>
      <c r="F777" s="9"/>
      <c r="G777" s="7">
        <v>2400</v>
      </c>
      <c r="H777" s="9">
        <v>2400</v>
      </c>
      <c r="I777" s="9">
        <v>2400</v>
      </c>
      <c r="J777" s="26">
        <v>5000</v>
      </c>
      <c r="K777" s="26">
        <v>5000</v>
      </c>
      <c r="L777" s="26">
        <v>5000</v>
      </c>
      <c r="M777" s="26">
        <v>5000</v>
      </c>
      <c r="N777" s="26">
        <v>5000</v>
      </c>
      <c r="O777" s="26">
        <v>5000</v>
      </c>
      <c r="P777" s="26">
        <v>5000</v>
      </c>
      <c r="Q777" s="26">
        <v>2500</v>
      </c>
      <c r="R777" s="26">
        <v>5000</v>
      </c>
      <c r="S777" s="26">
        <v>5000</v>
      </c>
      <c r="T777" s="26">
        <v>5000</v>
      </c>
      <c r="U777" s="137">
        <v>5000</v>
      </c>
      <c r="V777" s="137">
        <v>5000</v>
      </c>
      <c r="W777" s="137">
        <v>5000</v>
      </c>
      <c r="X777" s="137">
        <v>2500</v>
      </c>
      <c r="Y777" s="26">
        <v>5000</v>
      </c>
      <c r="Z777" s="167">
        <f t="shared" si="122"/>
        <v>5000</v>
      </c>
      <c r="AA777" s="167">
        <v>2500</v>
      </c>
      <c r="AB777" s="171">
        <f t="shared" si="123"/>
        <v>0.5</v>
      </c>
      <c r="AC777" s="26">
        <v>5000</v>
      </c>
      <c r="AE777" s="26">
        <f t="shared" si="124"/>
        <v>5000</v>
      </c>
    </row>
    <row r="778" spans="1:31" ht="14.25">
      <c r="A778" s="21"/>
      <c r="B778" s="19" t="s">
        <v>77</v>
      </c>
      <c r="C778" s="19" t="s">
        <v>88</v>
      </c>
      <c r="D778" s="20" t="s">
        <v>697</v>
      </c>
      <c r="E778" s="7"/>
      <c r="F778" s="9"/>
      <c r="G778" s="7">
        <v>5000</v>
      </c>
      <c r="H778" s="9">
        <v>10000</v>
      </c>
      <c r="I778" s="9">
        <v>10000</v>
      </c>
      <c r="J778" s="26">
        <v>10000</v>
      </c>
      <c r="K778" s="26">
        <v>10000</v>
      </c>
      <c r="L778" s="26">
        <v>10000</v>
      </c>
      <c r="M778" s="26">
        <v>10000</v>
      </c>
      <c r="N778" s="26">
        <v>10000</v>
      </c>
      <c r="O778" s="26">
        <v>10000</v>
      </c>
      <c r="P778" s="26">
        <v>10000</v>
      </c>
      <c r="Q778" s="26">
        <v>12500</v>
      </c>
      <c r="R778" s="26">
        <v>10000</v>
      </c>
      <c r="S778" s="26">
        <v>10000</v>
      </c>
      <c r="T778" s="26">
        <v>10000</v>
      </c>
      <c r="U778" s="137">
        <v>10000</v>
      </c>
      <c r="V778" s="137">
        <v>10000</v>
      </c>
      <c r="W778" s="137">
        <v>10000</v>
      </c>
      <c r="X778" s="137">
        <v>5000</v>
      </c>
      <c r="Y778" s="26">
        <v>10000</v>
      </c>
      <c r="Z778" s="167">
        <f t="shared" si="122"/>
        <v>10000</v>
      </c>
      <c r="AA778" s="167">
        <v>5000</v>
      </c>
      <c r="AB778" s="171">
        <f t="shared" si="123"/>
        <v>0.5</v>
      </c>
      <c r="AC778" s="26">
        <v>10000</v>
      </c>
      <c r="AE778" s="26">
        <f t="shared" si="124"/>
        <v>10000</v>
      </c>
    </row>
    <row r="779" spans="1:31" ht="14.25">
      <c r="A779" s="21"/>
      <c r="B779" s="19" t="s">
        <v>1263</v>
      </c>
      <c r="C779" s="19"/>
      <c r="D779" s="20" t="s">
        <v>1264</v>
      </c>
      <c r="E779" s="7"/>
      <c r="F779" s="9"/>
      <c r="G779" s="7"/>
      <c r="H779" s="9"/>
      <c r="I779" s="9"/>
      <c r="T779" s="26">
        <v>0</v>
      </c>
      <c r="U779" s="137">
        <v>0</v>
      </c>
      <c r="V779" s="137">
        <v>0</v>
      </c>
      <c r="X779" s="137">
        <v>0</v>
      </c>
      <c r="Y779" s="26">
        <v>0</v>
      </c>
      <c r="Z779" s="167">
        <f t="shared" si="122"/>
        <v>0</v>
      </c>
      <c r="AA779" s="167">
        <v>0</v>
      </c>
      <c r="AB779" s="171">
        <v>0</v>
      </c>
      <c r="AC779" s="26">
        <v>0</v>
      </c>
      <c r="AE779" s="26">
        <f t="shared" si="124"/>
        <v>0</v>
      </c>
    </row>
    <row r="780" spans="1:31" ht="14.25">
      <c r="A780" s="21"/>
      <c r="B780" s="19" t="s">
        <v>78</v>
      </c>
      <c r="C780" s="19" t="s">
        <v>6</v>
      </c>
      <c r="D780" s="20" t="s">
        <v>689</v>
      </c>
      <c r="E780" s="7">
        <v>240002</v>
      </c>
      <c r="F780" s="9">
        <v>213802.21</v>
      </c>
      <c r="G780" s="7">
        <v>181108.31</v>
      </c>
      <c r="H780" s="9">
        <v>177796.74</v>
      </c>
      <c r="I780" s="9">
        <v>125494.11</v>
      </c>
      <c r="J780" s="26">
        <v>146672.83</v>
      </c>
      <c r="K780" s="26">
        <v>127102.72</v>
      </c>
      <c r="L780" s="26">
        <v>119081.12</v>
      </c>
      <c r="M780" s="26">
        <v>110635.25</v>
      </c>
      <c r="N780" s="26">
        <v>159318.83</v>
      </c>
      <c r="O780" s="26">
        <v>127614.5</v>
      </c>
      <c r="P780" s="26">
        <v>105002.24</v>
      </c>
      <c r="Q780" s="26">
        <v>100726.88</v>
      </c>
      <c r="R780" s="26">
        <v>83136.35</v>
      </c>
      <c r="S780" s="26">
        <v>40096.64</v>
      </c>
      <c r="T780" s="26">
        <v>90.95</v>
      </c>
      <c r="U780" s="137">
        <v>0</v>
      </c>
      <c r="V780" s="137">
        <v>39586.15</v>
      </c>
      <c r="W780" s="137">
        <v>144486.06</v>
      </c>
      <c r="X780" s="137">
        <v>134351.41</v>
      </c>
      <c r="Y780" s="26">
        <v>150000</v>
      </c>
      <c r="Z780" s="167">
        <f t="shared" si="122"/>
        <v>150000</v>
      </c>
      <c r="AA780" s="167">
        <v>99877.17</v>
      </c>
      <c r="AB780" s="171">
        <f t="shared" si="123"/>
        <v>0.6658478</v>
      </c>
      <c r="AC780" s="26">
        <v>150000</v>
      </c>
      <c r="AE780" s="26">
        <f t="shared" si="124"/>
        <v>150000</v>
      </c>
    </row>
    <row r="781" spans="1:31" ht="14.25">
      <c r="A781" s="21"/>
      <c r="B781" s="19" t="s">
        <v>1043</v>
      </c>
      <c r="C781" s="19" t="s">
        <v>6</v>
      </c>
      <c r="D781" s="20" t="s">
        <v>1044</v>
      </c>
      <c r="E781" s="7"/>
      <c r="F781" s="9"/>
      <c r="G781" s="7"/>
      <c r="H781" s="9"/>
      <c r="I781" s="9"/>
      <c r="L781" s="26">
        <v>10000</v>
      </c>
      <c r="M781" s="26">
        <v>10000</v>
      </c>
      <c r="N781" s="26">
        <v>0</v>
      </c>
      <c r="O781" s="26">
        <v>10000</v>
      </c>
      <c r="P781" s="26">
        <v>0</v>
      </c>
      <c r="Q781" s="26">
        <v>10000</v>
      </c>
      <c r="R781" s="26">
        <v>10000</v>
      </c>
      <c r="S781" s="26">
        <v>0</v>
      </c>
      <c r="T781" s="26">
        <v>0</v>
      </c>
      <c r="U781" s="137">
        <v>0</v>
      </c>
      <c r="V781" s="137">
        <v>10000</v>
      </c>
      <c r="W781" s="137">
        <v>0</v>
      </c>
      <c r="X781" s="137">
        <v>0</v>
      </c>
      <c r="Y781" s="26">
        <v>10000</v>
      </c>
      <c r="Z781" s="167">
        <f t="shared" si="122"/>
        <v>10000</v>
      </c>
      <c r="AA781" s="167">
        <v>0</v>
      </c>
      <c r="AB781" s="171">
        <f t="shared" si="123"/>
        <v>0</v>
      </c>
      <c r="AC781" s="26">
        <v>10000</v>
      </c>
      <c r="AE781" s="26">
        <f t="shared" si="124"/>
        <v>10000</v>
      </c>
    </row>
    <row r="782" spans="1:31" ht="14.25">
      <c r="A782" s="21"/>
      <c r="B782" s="19" t="s">
        <v>537</v>
      </c>
      <c r="C782" s="19" t="s">
        <v>6</v>
      </c>
      <c r="D782" s="20" t="s">
        <v>538</v>
      </c>
      <c r="E782" s="7"/>
      <c r="F782" s="9">
        <v>82900</v>
      </c>
      <c r="G782" s="7"/>
      <c r="H782" s="9">
        <v>0</v>
      </c>
      <c r="I782" s="9">
        <v>0</v>
      </c>
      <c r="J782" s="26">
        <v>50301.1</v>
      </c>
      <c r="K782" s="26">
        <v>38400</v>
      </c>
      <c r="L782" s="26">
        <v>38400</v>
      </c>
      <c r="M782" s="26">
        <v>38400</v>
      </c>
      <c r="N782" s="26">
        <v>70000</v>
      </c>
      <c r="O782" s="26">
        <v>70000</v>
      </c>
      <c r="P782" s="26">
        <v>70000</v>
      </c>
      <c r="Q782" s="26">
        <v>14000</v>
      </c>
      <c r="R782" s="26">
        <v>14000</v>
      </c>
      <c r="S782" s="26">
        <v>14000</v>
      </c>
      <c r="T782" s="26">
        <v>14000</v>
      </c>
      <c r="U782" s="137">
        <v>14000</v>
      </c>
      <c r="V782" s="137">
        <v>14000</v>
      </c>
      <c r="W782" s="137">
        <v>14000</v>
      </c>
      <c r="X782" s="137">
        <v>0</v>
      </c>
      <c r="Y782" s="26">
        <v>0</v>
      </c>
      <c r="Z782" s="167">
        <f t="shared" si="122"/>
        <v>0</v>
      </c>
      <c r="AA782" s="167">
        <v>0</v>
      </c>
      <c r="AB782" s="171">
        <v>0</v>
      </c>
      <c r="AC782" s="137">
        <v>0</v>
      </c>
      <c r="AE782" s="26">
        <f t="shared" si="124"/>
        <v>0</v>
      </c>
    </row>
    <row r="783" spans="1:31" ht="14.25">
      <c r="A783" s="21"/>
      <c r="B783" s="70" t="s">
        <v>1195</v>
      </c>
      <c r="C783" s="19" t="s">
        <v>6</v>
      </c>
      <c r="D783" s="20" t="s">
        <v>1196</v>
      </c>
      <c r="E783" s="7"/>
      <c r="F783" s="9">
        <v>82900</v>
      </c>
      <c r="G783" s="7"/>
      <c r="H783" s="9">
        <v>0</v>
      </c>
      <c r="I783" s="9">
        <v>0</v>
      </c>
      <c r="J783" s="26">
        <v>50301.1</v>
      </c>
      <c r="K783" s="26">
        <v>38400</v>
      </c>
      <c r="L783" s="26">
        <v>38400</v>
      </c>
      <c r="M783" s="26">
        <v>38400</v>
      </c>
      <c r="N783" s="26">
        <v>0</v>
      </c>
      <c r="O783" s="26">
        <v>0</v>
      </c>
      <c r="P783" s="26">
        <v>690.38</v>
      </c>
      <c r="Q783" s="26">
        <v>0</v>
      </c>
      <c r="R783" s="26">
        <v>0</v>
      </c>
      <c r="T783" s="26">
        <v>0</v>
      </c>
      <c r="U783" s="137">
        <v>0</v>
      </c>
      <c r="V783" s="137">
        <v>0</v>
      </c>
      <c r="X783" s="137">
        <v>0</v>
      </c>
      <c r="Y783" s="26">
        <v>0</v>
      </c>
      <c r="Z783" s="167">
        <f t="shared" si="122"/>
        <v>0</v>
      </c>
      <c r="AA783" s="167">
        <v>0</v>
      </c>
      <c r="AB783" s="171">
        <v>0</v>
      </c>
      <c r="AC783" s="137">
        <v>0</v>
      </c>
      <c r="AE783" s="26">
        <f t="shared" si="124"/>
        <v>0</v>
      </c>
    </row>
    <row r="784" spans="1:31" ht="14.25">
      <c r="A784" s="21"/>
      <c r="B784" s="19" t="s">
        <v>79</v>
      </c>
      <c r="C784" s="19" t="s">
        <v>6</v>
      </c>
      <c r="D784" s="20" t="s">
        <v>698</v>
      </c>
      <c r="E784" s="7">
        <v>229463</v>
      </c>
      <c r="F784" s="9">
        <v>229463</v>
      </c>
      <c r="G784" s="7">
        <v>229463</v>
      </c>
      <c r="H784" s="9">
        <v>238068</v>
      </c>
      <c r="I784" s="9">
        <v>285597</v>
      </c>
      <c r="J784" s="26">
        <v>311301</v>
      </c>
      <c r="K784" s="26">
        <v>339318</v>
      </c>
      <c r="L784" s="26">
        <v>339318</v>
      </c>
      <c r="M784" s="26">
        <v>318806</v>
      </c>
      <c r="N784" s="26">
        <v>312430</v>
      </c>
      <c r="O784" s="26">
        <v>312430</v>
      </c>
      <c r="P784" s="26">
        <v>323104</v>
      </c>
      <c r="Q784" s="26">
        <v>326667</v>
      </c>
      <c r="R784" s="26">
        <v>312430</v>
      </c>
      <c r="S784" s="26">
        <v>326721</v>
      </c>
      <c r="T784" s="26">
        <v>325319</v>
      </c>
      <c r="U784" s="137">
        <v>312430</v>
      </c>
      <c r="V784" s="137">
        <v>312430</v>
      </c>
      <c r="W784" s="137">
        <v>312430</v>
      </c>
      <c r="X784" s="137">
        <v>312430</v>
      </c>
      <c r="Y784" s="26">
        <v>312430</v>
      </c>
      <c r="Z784" s="167">
        <f t="shared" si="122"/>
        <v>312430</v>
      </c>
      <c r="AA784" s="167">
        <v>0</v>
      </c>
      <c r="AB784" s="171">
        <f t="shared" si="123"/>
        <v>0</v>
      </c>
      <c r="AC784" s="137">
        <v>312430</v>
      </c>
      <c r="AE784" s="26">
        <f t="shared" si="124"/>
        <v>312430</v>
      </c>
    </row>
    <row r="785" spans="1:31" ht="14.25">
      <c r="A785" s="21"/>
      <c r="B785" s="19" t="s">
        <v>80</v>
      </c>
      <c r="C785" s="19" t="s">
        <v>6</v>
      </c>
      <c r="D785" s="20" t="s">
        <v>81</v>
      </c>
      <c r="E785" s="7">
        <v>74544</v>
      </c>
      <c r="F785" s="9">
        <v>89054.34</v>
      </c>
      <c r="G785" s="7">
        <v>67294.31</v>
      </c>
      <c r="H785" s="9">
        <v>41595.49</v>
      </c>
      <c r="I785" s="9">
        <v>79630.77</v>
      </c>
      <c r="J785" s="26">
        <v>81236.81</v>
      </c>
      <c r="K785" s="26">
        <v>77413.6</v>
      </c>
      <c r="L785" s="26">
        <v>74574.52</v>
      </c>
      <c r="M785" s="26">
        <v>54500.52</v>
      </c>
      <c r="N785" s="26">
        <v>60997.35</v>
      </c>
      <c r="O785" s="26">
        <v>61596.88</v>
      </c>
      <c r="P785" s="26">
        <v>66783.43</v>
      </c>
      <c r="Q785" s="26">
        <v>42282.71</v>
      </c>
      <c r="R785" s="26">
        <v>46717.08</v>
      </c>
      <c r="S785" s="26">
        <v>46829.37</v>
      </c>
      <c r="T785" s="26">
        <v>44027.24</v>
      </c>
      <c r="U785" s="137">
        <v>41774.4</v>
      </c>
      <c r="V785" s="137">
        <v>78484.03</v>
      </c>
      <c r="W785" s="137">
        <v>59926.14</v>
      </c>
      <c r="X785" s="137">
        <v>72889.59</v>
      </c>
      <c r="Y785" s="26">
        <v>78500</v>
      </c>
      <c r="Z785" s="167">
        <f t="shared" si="122"/>
        <v>78500</v>
      </c>
      <c r="AA785" s="167">
        <v>97961.52</v>
      </c>
      <c r="AB785" s="171">
        <f t="shared" si="123"/>
        <v>1.2479174522292995</v>
      </c>
      <c r="AC785" s="137">
        <v>80000</v>
      </c>
      <c r="AD785" s="26">
        <v>5000</v>
      </c>
      <c r="AE785" s="26">
        <f t="shared" si="124"/>
        <v>85000</v>
      </c>
    </row>
    <row r="786" spans="1:31" ht="14.25">
      <c r="A786" s="21"/>
      <c r="B786" s="19" t="s">
        <v>539</v>
      </c>
      <c r="C786" s="19" t="s">
        <v>6</v>
      </c>
      <c r="D786" s="20" t="s">
        <v>540</v>
      </c>
      <c r="E786" s="7"/>
      <c r="F786" s="9"/>
      <c r="G786" s="7">
        <v>1679</v>
      </c>
      <c r="H786" s="9">
        <v>1679</v>
      </c>
      <c r="I786" s="9">
        <v>1679</v>
      </c>
      <c r="J786" s="26">
        <v>1679</v>
      </c>
      <c r="K786" s="26">
        <v>2468</v>
      </c>
      <c r="L786" s="26">
        <v>2468</v>
      </c>
      <c r="M786" s="26">
        <v>3358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>
        <v>0</v>
      </c>
      <c r="T786" s="26">
        <v>0</v>
      </c>
      <c r="U786" s="137">
        <v>0</v>
      </c>
      <c r="V786" s="137">
        <v>0</v>
      </c>
      <c r="X786" s="137">
        <v>0</v>
      </c>
      <c r="Y786" s="26">
        <v>2000</v>
      </c>
      <c r="Z786" s="167">
        <f t="shared" si="122"/>
        <v>2000</v>
      </c>
      <c r="AA786" s="167">
        <v>0</v>
      </c>
      <c r="AB786" s="171">
        <f t="shared" si="123"/>
        <v>0</v>
      </c>
      <c r="AC786" s="137">
        <v>2000</v>
      </c>
      <c r="AE786" s="26">
        <f t="shared" si="124"/>
        <v>2000</v>
      </c>
    </row>
    <row r="787" spans="1:31" ht="14.25">
      <c r="A787" s="21"/>
      <c r="B787" s="19" t="s">
        <v>82</v>
      </c>
      <c r="C787" s="19" t="s">
        <v>6</v>
      </c>
      <c r="D787" s="20" t="s">
        <v>83</v>
      </c>
      <c r="E787" s="7">
        <v>6129</v>
      </c>
      <c r="F787" s="9">
        <v>8977.82</v>
      </c>
      <c r="G787" s="7">
        <v>4584.33</v>
      </c>
      <c r="H787" s="9">
        <v>19542.24</v>
      </c>
      <c r="I787" s="9">
        <v>1249.22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T787" s="26">
        <v>0</v>
      </c>
      <c r="U787" s="26">
        <v>0</v>
      </c>
      <c r="V787" s="137">
        <v>0</v>
      </c>
      <c r="X787" s="137">
        <v>0</v>
      </c>
      <c r="Y787" s="26">
        <v>0</v>
      </c>
      <c r="Z787" s="167">
        <f t="shared" si="122"/>
        <v>0</v>
      </c>
      <c r="AA787" s="167">
        <v>0</v>
      </c>
      <c r="AB787" s="171">
        <v>0</v>
      </c>
      <c r="AC787" s="26">
        <v>0</v>
      </c>
      <c r="AE787" s="26">
        <f t="shared" si="124"/>
        <v>0</v>
      </c>
    </row>
    <row r="788" spans="1:31" ht="14.25">
      <c r="A788" s="21"/>
      <c r="B788" s="70" t="s">
        <v>82</v>
      </c>
      <c r="C788" s="70" t="s">
        <v>588</v>
      </c>
      <c r="D788" s="20" t="s">
        <v>1108</v>
      </c>
      <c r="E788" s="7"/>
      <c r="F788" s="9"/>
      <c r="G788" s="7"/>
      <c r="H788" s="9"/>
      <c r="I788" s="9"/>
      <c r="K788" s="26">
        <v>0</v>
      </c>
      <c r="L788" s="26">
        <v>0</v>
      </c>
      <c r="M788" s="26">
        <v>0</v>
      </c>
      <c r="N788" s="26">
        <v>0</v>
      </c>
      <c r="O788" s="26">
        <v>0</v>
      </c>
      <c r="P788" s="26">
        <v>0</v>
      </c>
      <c r="Q788" s="26">
        <v>0</v>
      </c>
      <c r="R788" s="26">
        <v>0</v>
      </c>
      <c r="T788" s="26">
        <v>0</v>
      </c>
      <c r="U788" s="137">
        <v>0</v>
      </c>
      <c r="V788" s="137">
        <v>0</v>
      </c>
      <c r="X788" s="137">
        <v>0</v>
      </c>
      <c r="Y788" s="26">
        <v>0</v>
      </c>
      <c r="Z788" s="167">
        <f t="shared" si="122"/>
        <v>0</v>
      </c>
      <c r="AA788" s="167">
        <v>0</v>
      </c>
      <c r="AB788" s="171">
        <v>0</v>
      </c>
      <c r="AC788" s="26">
        <v>0</v>
      </c>
      <c r="AE788" s="26">
        <f t="shared" si="124"/>
        <v>0</v>
      </c>
    </row>
    <row r="789" spans="1:31" ht="14.25">
      <c r="A789" s="21"/>
      <c r="B789" s="19" t="s">
        <v>82</v>
      </c>
      <c r="C789" s="19" t="s">
        <v>917</v>
      </c>
      <c r="D789" s="20" t="s">
        <v>918</v>
      </c>
      <c r="E789" s="7"/>
      <c r="F789" s="9"/>
      <c r="G789" s="7"/>
      <c r="H789" s="9"/>
      <c r="I789" s="9">
        <v>0</v>
      </c>
      <c r="J789" s="26">
        <v>0</v>
      </c>
      <c r="K789" s="26">
        <v>0</v>
      </c>
      <c r="L789" s="26">
        <v>0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>
        <v>0</v>
      </c>
      <c r="T789" s="26">
        <v>0</v>
      </c>
      <c r="U789" s="137">
        <v>0</v>
      </c>
      <c r="V789" s="137">
        <v>0</v>
      </c>
      <c r="X789" s="137">
        <v>0</v>
      </c>
      <c r="Y789" s="26">
        <v>0</v>
      </c>
      <c r="Z789" s="167">
        <f t="shared" si="122"/>
        <v>0</v>
      </c>
      <c r="AA789" s="167">
        <v>0</v>
      </c>
      <c r="AB789" s="171">
        <v>0</v>
      </c>
      <c r="AC789" s="26">
        <v>0</v>
      </c>
      <c r="AE789" s="26">
        <f t="shared" si="124"/>
        <v>0</v>
      </c>
    </row>
    <row r="790" spans="1:31" ht="14.25">
      <c r="A790" s="21"/>
      <c r="B790" s="70" t="s">
        <v>82</v>
      </c>
      <c r="C790" s="70" t="s">
        <v>1055</v>
      </c>
      <c r="D790" s="20" t="s">
        <v>1056</v>
      </c>
      <c r="E790" s="7"/>
      <c r="F790" s="9"/>
      <c r="G790" s="7"/>
      <c r="H790" s="9"/>
      <c r="I790" s="9"/>
      <c r="M790" s="26">
        <v>162.58</v>
      </c>
      <c r="N790" s="26">
        <v>0</v>
      </c>
      <c r="O790" s="26">
        <v>-80.02</v>
      </c>
      <c r="P790" s="26">
        <v>0</v>
      </c>
      <c r="Q790" s="26">
        <v>0</v>
      </c>
      <c r="R790" s="26">
        <v>0</v>
      </c>
      <c r="S790" s="26">
        <v>0</v>
      </c>
      <c r="T790" s="26">
        <v>0</v>
      </c>
      <c r="U790" s="137">
        <v>0</v>
      </c>
      <c r="V790" s="137">
        <v>0</v>
      </c>
      <c r="X790" s="137">
        <v>0</v>
      </c>
      <c r="Y790" s="26">
        <v>0</v>
      </c>
      <c r="Z790" s="167">
        <f aca="true" t="shared" si="125" ref="Z790:Z834">Y790</f>
        <v>0</v>
      </c>
      <c r="AA790" s="167">
        <v>0</v>
      </c>
      <c r="AB790" s="171">
        <v>0</v>
      </c>
      <c r="AC790" s="26">
        <v>0</v>
      </c>
      <c r="AE790" s="26">
        <f t="shared" si="124"/>
        <v>0</v>
      </c>
    </row>
    <row r="791" spans="1:31" ht="14.25">
      <c r="A791" s="21"/>
      <c r="B791" s="19" t="s">
        <v>82</v>
      </c>
      <c r="C791" s="19" t="s">
        <v>1109</v>
      </c>
      <c r="D791" s="20" t="s">
        <v>1110</v>
      </c>
      <c r="E791" s="7"/>
      <c r="F791" s="9"/>
      <c r="G791" s="7"/>
      <c r="H791" s="9"/>
      <c r="I791" s="9"/>
      <c r="O791" s="26">
        <v>37393</v>
      </c>
      <c r="P791" s="26">
        <v>76350.29</v>
      </c>
      <c r="Q791" s="26">
        <v>0</v>
      </c>
      <c r="R791" s="26">
        <v>0</v>
      </c>
      <c r="S791" s="26">
        <v>0</v>
      </c>
      <c r="T791" s="26">
        <v>603.17</v>
      </c>
      <c r="U791" s="137">
        <v>0</v>
      </c>
      <c r="V791" s="137">
        <v>0</v>
      </c>
      <c r="X791" s="137">
        <v>0</v>
      </c>
      <c r="Y791" s="26">
        <v>0</v>
      </c>
      <c r="Z791" s="167">
        <f t="shared" si="125"/>
        <v>0</v>
      </c>
      <c r="AA791" s="167">
        <v>0</v>
      </c>
      <c r="AB791" s="171">
        <v>0</v>
      </c>
      <c r="AC791" s="26">
        <v>0</v>
      </c>
      <c r="AE791" s="26">
        <f t="shared" si="124"/>
        <v>0</v>
      </c>
    </row>
    <row r="792" spans="1:31" ht="14.25">
      <c r="A792" s="21"/>
      <c r="B792" s="19" t="s">
        <v>82</v>
      </c>
      <c r="C792" s="19" t="s">
        <v>17</v>
      </c>
      <c r="D792" s="20" t="s">
        <v>84</v>
      </c>
      <c r="E792" s="7">
        <v>77813</v>
      </c>
      <c r="F792" s="9">
        <v>178282.03</v>
      </c>
      <c r="G792" s="7">
        <v>150092.06</v>
      </c>
      <c r="H792" s="9">
        <v>112901.74</v>
      </c>
      <c r="I792" s="9">
        <v>166965.56</v>
      </c>
      <c r="J792" s="26">
        <v>138194.16</v>
      </c>
      <c r="K792" s="26">
        <v>168322.04</v>
      </c>
      <c r="L792" s="26">
        <v>128319.79</v>
      </c>
      <c r="M792" s="26">
        <v>205739.42</v>
      </c>
      <c r="N792" s="26">
        <v>132977.44</v>
      </c>
      <c r="O792" s="26">
        <v>111970.77</v>
      </c>
      <c r="P792" s="26">
        <v>398956.98</v>
      </c>
      <c r="Q792" s="26">
        <v>0</v>
      </c>
      <c r="R792" s="26">
        <v>476107.47</v>
      </c>
      <c r="S792" s="26">
        <v>296009.39</v>
      </c>
      <c r="T792" s="26">
        <v>0</v>
      </c>
      <c r="U792" s="137">
        <v>651779.61</v>
      </c>
      <c r="V792" s="137">
        <v>313459.04</v>
      </c>
      <c r="W792" s="137">
        <v>172611.26</v>
      </c>
      <c r="X792" s="137">
        <v>599698.52</v>
      </c>
      <c r="Y792" s="26">
        <v>324000</v>
      </c>
      <c r="Z792" s="167">
        <f t="shared" si="125"/>
        <v>324000</v>
      </c>
      <c r="AA792" s="167">
        <v>486923.27</v>
      </c>
      <c r="AB792" s="171">
        <f t="shared" si="123"/>
        <v>1.5028495987654322</v>
      </c>
      <c r="AC792" s="26">
        <v>490000</v>
      </c>
      <c r="AE792" s="26">
        <f t="shared" si="124"/>
        <v>490000</v>
      </c>
    </row>
    <row r="793" spans="1:31" ht="14.25">
      <c r="A793" s="21"/>
      <c r="B793" s="19" t="s">
        <v>82</v>
      </c>
      <c r="C793" s="19" t="s">
        <v>12</v>
      </c>
      <c r="D793" s="20" t="s">
        <v>85</v>
      </c>
      <c r="E793" s="7">
        <v>9443</v>
      </c>
      <c r="F793" s="9"/>
      <c r="G793" s="7">
        <v>2391.48</v>
      </c>
      <c r="H793" s="9"/>
      <c r="I793" s="9">
        <v>0</v>
      </c>
      <c r="J793" s="26">
        <v>15425.5</v>
      </c>
      <c r="L793" s="26">
        <v>0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0</v>
      </c>
      <c r="S793" s="26">
        <v>0</v>
      </c>
      <c r="T793" s="26">
        <v>0</v>
      </c>
      <c r="U793" s="137">
        <v>0</v>
      </c>
      <c r="V793" s="137">
        <v>0</v>
      </c>
      <c r="X793" s="137">
        <v>0</v>
      </c>
      <c r="Y793" s="26">
        <v>0</v>
      </c>
      <c r="Z793" s="167">
        <f t="shared" si="125"/>
        <v>0</v>
      </c>
      <c r="AA793" s="167">
        <v>0</v>
      </c>
      <c r="AB793" s="171">
        <v>0</v>
      </c>
      <c r="AC793" s="26">
        <v>0</v>
      </c>
      <c r="AE793" s="26">
        <f t="shared" si="124"/>
        <v>0</v>
      </c>
    </row>
    <row r="794" spans="1:31" ht="14.25">
      <c r="A794" s="21"/>
      <c r="B794" s="70" t="s">
        <v>82</v>
      </c>
      <c r="C794" s="70" t="s">
        <v>995</v>
      </c>
      <c r="D794" s="20" t="s">
        <v>996</v>
      </c>
      <c r="E794" s="7"/>
      <c r="F794" s="9"/>
      <c r="G794" s="7"/>
      <c r="H794" s="9"/>
      <c r="I794" s="9"/>
      <c r="K794" s="26">
        <v>75000</v>
      </c>
      <c r="L794" s="26">
        <v>0</v>
      </c>
      <c r="M794" s="26">
        <v>0</v>
      </c>
      <c r="N794" s="26">
        <v>0</v>
      </c>
      <c r="O794" s="26">
        <v>0</v>
      </c>
      <c r="P794" s="26">
        <v>0</v>
      </c>
      <c r="Q794" s="26">
        <v>0</v>
      </c>
      <c r="R794" s="26">
        <v>0</v>
      </c>
      <c r="T794" s="26">
        <v>0</v>
      </c>
      <c r="U794" s="137">
        <v>0</v>
      </c>
      <c r="V794" s="137">
        <v>0</v>
      </c>
      <c r="X794" s="137">
        <v>0</v>
      </c>
      <c r="Y794" s="26">
        <v>0</v>
      </c>
      <c r="Z794" s="167">
        <f t="shared" si="125"/>
        <v>0</v>
      </c>
      <c r="AA794" s="167">
        <v>0</v>
      </c>
      <c r="AB794" s="171">
        <v>0</v>
      </c>
      <c r="AC794" s="26">
        <v>0</v>
      </c>
      <c r="AE794" s="26">
        <f t="shared" si="124"/>
        <v>0</v>
      </c>
    </row>
    <row r="795" spans="1:31" ht="14.25">
      <c r="A795" s="21"/>
      <c r="B795" s="19" t="s">
        <v>82</v>
      </c>
      <c r="C795" s="19" t="s">
        <v>54</v>
      </c>
      <c r="D795" s="20" t="s">
        <v>86</v>
      </c>
      <c r="E795" s="7">
        <v>876</v>
      </c>
      <c r="F795" s="9"/>
      <c r="G795" s="7"/>
      <c r="H795" s="9"/>
      <c r="I795" s="9">
        <v>0</v>
      </c>
      <c r="J795" s="26">
        <v>0</v>
      </c>
      <c r="K795" s="26">
        <v>0</v>
      </c>
      <c r="L795" s="26">
        <v>0</v>
      </c>
      <c r="M795" s="26">
        <v>0</v>
      </c>
      <c r="N795" s="26">
        <v>0</v>
      </c>
      <c r="O795" s="26">
        <v>2000</v>
      </c>
      <c r="P795" s="26">
        <v>0</v>
      </c>
      <c r="Q795" s="26">
        <v>0</v>
      </c>
      <c r="T795" s="26">
        <v>0</v>
      </c>
      <c r="U795" s="137">
        <v>0</v>
      </c>
      <c r="V795" s="137">
        <v>0</v>
      </c>
      <c r="X795" s="137">
        <v>0</v>
      </c>
      <c r="Y795" s="26">
        <v>0</v>
      </c>
      <c r="Z795" s="167">
        <f t="shared" si="125"/>
        <v>0</v>
      </c>
      <c r="AA795" s="167">
        <v>0</v>
      </c>
      <c r="AB795" s="171">
        <v>0</v>
      </c>
      <c r="AC795" s="26">
        <v>0</v>
      </c>
      <c r="AE795" s="26">
        <f t="shared" si="124"/>
        <v>0</v>
      </c>
    </row>
    <row r="796" spans="1:31" ht="14.25">
      <c r="A796" s="21"/>
      <c r="B796" s="19" t="s">
        <v>82</v>
      </c>
      <c r="C796" s="19" t="s">
        <v>37</v>
      </c>
      <c r="D796" s="20" t="s">
        <v>87</v>
      </c>
      <c r="E796" s="7">
        <v>7968</v>
      </c>
      <c r="F796" s="9">
        <v>7361</v>
      </c>
      <c r="G796" s="7">
        <v>3897</v>
      </c>
      <c r="H796" s="9">
        <v>3531</v>
      </c>
      <c r="I796" s="9">
        <v>6396</v>
      </c>
      <c r="J796" s="26">
        <v>6296</v>
      </c>
      <c r="K796" s="26">
        <v>9715.14</v>
      </c>
      <c r="L796" s="26">
        <v>0</v>
      </c>
      <c r="M796" s="26">
        <v>0</v>
      </c>
      <c r="N796" s="26">
        <v>0</v>
      </c>
      <c r="O796" s="26">
        <v>0</v>
      </c>
      <c r="P796" s="26">
        <v>0</v>
      </c>
      <c r="Q796" s="26">
        <v>718.5</v>
      </c>
      <c r="S796" s="26">
        <v>0</v>
      </c>
      <c r="T796" s="26">
        <v>0</v>
      </c>
      <c r="U796" s="137">
        <v>0</v>
      </c>
      <c r="V796" s="137">
        <v>0</v>
      </c>
      <c r="X796" s="137">
        <v>0</v>
      </c>
      <c r="Y796" s="26">
        <v>0</v>
      </c>
      <c r="Z796" s="167">
        <f t="shared" si="125"/>
        <v>0</v>
      </c>
      <c r="AA796" s="167">
        <v>0</v>
      </c>
      <c r="AB796" s="171">
        <v>0</v>
      </c>
      <c r="AC796" s="26">
        <v>0</v>
      </c>
      <c r="AE796" s="26">
        <f t="shared" si="124"/>
        <v>0</v>
      </c>
    </row>
    <row r="797" spans="1:31" ht="14.25">
      <c r="A797" s="21"/>
      <c r="B797" s="19" t="s">
        <v>82</v>
      </c>
      <c r="C797" s="19" t="s">
        <v>33</v>
      </c>
      <c r="D797" s="20" t="s">
        <v>834</v>
      </c>
      <c r="E797" s="7"/>
      <c r="F797" s="9">
        <v>545.38</v>
      </c>
      <c r="G797" s="7">
        <v>173.24</v>
      </c>
      <c r="H797" s="9"/>
      <c r="I797" s="9">
        <v>61.5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T797" s="26">
        <v>0</v>
      </c>
      <c r="U797" s="137">
        <v>0</v>
      </c>
      <c r="V797" s="137">
        <v>0</v>
      </c>
      <c r="X797" s="137">
        <v>0</v>
      </c>
      <c r="Y797" s="26">
        <v>0</v>
      </c>
      <c r="Z797" s="167">
        <f t="shared" si="125"/>
        <v>0</v>
      </c>
      <c r="AA797" s="167">
        <v>0</v>
      </c>
      <c r="AB797" s="171">
        <v>0</v>
      </c>
      <c r="AC797" s="26">
        <v>0</v>
      </c>
      <c r="AE797" s="26">
        <f t="shared" si="124"/>
        <v>0</v>
      </c>
    </row>
    <row r="798" spans="1:31" ht="14.25">
      <c r="A798" s="21"/>
      <c r="B798" s="70" t="s">
        <v>82</v>
      </c>
      <c r="C798" s="70" t="s">
        <v>838</v>
      </c>
      <c r="D798" s="20"/>
      <c r="E798" s="7"/>
      <c r="F798" s="9"/>
      <c r="G798" s="7"/>
      <c r="H798" s="9"/>
      <c r="I798" s="9"/>
      <c r="R798" s="26">
        <v>14254</v>
      </c>
      <c r="T798" s="26">
        <v>0</v>
      </c>
      <c r="U798" s="137">
        <v>0</v>
      </c>
      <c r="V798" s="137">
        <v>0</v>
      </c>
      <c r="X798" s="137">
        <v>0</v>
      </c>
      <c r="Y798" s="26">
        <v>0</v>
      </c>
      <c r="Z798" s="167">
        <f t="shared" si="125"/>
        <v>0</v>
      </c>
      <c r="AA798" s="167">
        <v>0</v>
      </c>
      <c r="AB798" s="171">
        <v>0</v>
      </c>
      <c r="AC798" s="26">
        <v>0</v>
      </c>
      <c r="AE798" s="26">
        <f t="shared" si="124"/>
        <v>0</v>
      </c>
    </row>
    <row r="799" spans="1:31" ht="14.25">
      <c r="A799" s="21"/>
      <c r="B799" s="70" t="s">
        <v>1089</v>
      </c>
      <c r="C799" s="70" t="s">
        <v>6</v>
      </c>
      <c r="D799" s="20" t="s">
        <v>1268</v>
      </c>
      <c r="E799" s="7"/>
      <c r="F799" s="9"/>
      <c r="G799" s="7"/>
      <c r="H799" s="9"/>
      <c r="I799" s="9"/>
      <c r="T799" s="26">
        <v>0</v>
      </c>
      <c r="U799" s="137">
        <v>2000</v>
      </c>
      <c r="V799" s="137">
        <v>0</v>
      </c>
      <c r="W799" s="137">
        <v>1000</v>
      </c>
      <c r="X799" s="137">
        <v>0</v>
      </c>
      <c r="Y799" s="26">
        <v>0</v>
      </c>
      <c r="Z799" s="167">
        <f t="shared" si="125"/>
        <v>0</v>
      </c>
      <c r="AA799" s="167">
        <v>75.44</v>
      </c>
      <c r="AB799" s="171">
        <v>1</v>
      </c>
      <c r="AC799" s="26">
        <v>0</v>
      </c>
      <c r="AE799" s="26">
        <f t="shared" si="124"/>
        <v>0</v>
      </c>
    </row>
    <row r="800" spans="1:31" ht="14.25">
      <c r="A800" s="21"/>
      <c r="B800" s="19" t="s">
        <v>970</v>
      </c>
      <c r="C800" s="19" t="s">
        <v>6</v>
      </c>
      <c r="D800" s="20" t="s">
        <v>1111</v>
      </c>
      <c r="E800" s="7"/>
      <c r="F800" s="9"/>
      <c r="G800" s="7"/>
      <c r="H800" s="9"/>
      <c r="I800" s="9"/>
      <c r="O800" s="26">
        <v>0</v>
      </c>
      <c r="P800" s="26">
        <v>0</v>
      </c>
      <c r="Q800" s="26">
        <v>0</v>
      </c>
      <c r="S800" s="26">
        <v>0</v>
      </c>
      <c r="T800" s="26">
        <v>0</v>
      </c>
      <c r="U800" s="137">
        <v>0</v>
      </c>
      <c r="V800" s="137">
        <v>0</v>
      </c>
      <c r="X800" s="137">
        <v>0</v>
      </c>
      <c r="Y800" s="26">
        <v>0</v>
      </c>
      <c r="Z800" s="167">
        <f t="shared" si="125"/>
        <v>0</v>
      </c>
      <c r="AA800" s="167">
        <v>0</v>
      </c>
      <c r="AB800" s="171">
        <v>0</v>
      </c>
      <c r="AC800" s="26">
        <v>0</v>
      </c>
      <c r="AE800" s="26">
        <f t="shared" si="124"/>
        <v>0</v>
      </c>
    </row>
    <row r="801" spans="1:31" ht="14.25">
      <c r="A801" s="21"/>
      <c r="B801" s="19" t="s">
        <v>970</v>
      </c>
      <c r="C801" s="19" t="s">
        <v>88</v>
      </c>
      <c r="D801" s="20" t="s">
        <v>971</v>
      </c>
      <c r="E801" s="7">
        <v>15101</v>
      </c>
      <c r="F801" s="9">
        <v>26002.68</v>
      </c>
      <c r="G801" s="7"/>
      <c r="H801" s="9"/>
      <c r="I801" s="9">
        <v>0</v>
      </c>
      <c r="J801" s="26">
        <v>66975</v>
      </c>
      <c r="K801" s="26">
        <v>0</v>
      </c>
      <c r="L801" s="26">
        <v>0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T801" s="26">
        <v>0</v>
      </c>
      <c r="U801" s="137">
        <v>0</v>
      </c>
      <c r="V801" s="137">
        <v>0</v>
      </c>
      <c r="X801" s="137">
        <v>0</v>
      </c>
      <c r="Y801" s="26">
        <v>0</v>
      </c>
      <c r="Z801" s="167">
        <f t="shared" si="125"/>
        <v>0</v>
      </c>
      <c r="AA801" s="167">
        <v>0</v>
      </c>
      <c r="AB801" s="171">
        <v>0</v>
      </c>
      <c r="AC801" s="26">
        <v>0</v>
      </c>
      <c r="AE801" s="26">
        <f t="shared" si="124"/>
        <v>0</v>
      </c>
    </row>
    <row r="802" spans="1:31" ht="14.25">
      <c r="A802" s="21"/>
      <c r="B802" s="19" t="s">
        <v>970</v>
      </c>
      <c r="C802" s="70" t="s">
        <v>550</v>
      </c>
      <c r="D802" s="20" t="s">
        <v>1065</v>
      </c>
      <c r="E802" s="7">
        <v>15101</v>
      </c>
      <c r="F802" s="9">
        <v>26002.68</v>
      </c>
      <c r="G802" s="7"/>
      <c r="H802" s="9"/>
      <c r="I802" s="9">
        <v>0</v>
      </c>
      <c r="J802" s="26">
        <v>66975</v>
      </c>
      <c r="K802" s="26">
        <v>0</v>
      </c>
      <c r="L802" s="26">
        <v>0</v>
      </c>
      <c r="M802" s="26">
        <v>57915</v>
      </c>
      <c r="N802" s="26">
        <v>0</v>
      </c>
      <c r="O802" s="26">
        <v>0</v>
      </c>
      <c r="P802" s="26">
        <v>1488.13</v>
      </c>
      <c r="Q802" s="26">
        <v>0</v>
      </c>
      <c r="S802" s="26">
        <v>0</v>
      </c>
      <c r="T802" s="26">
        <v>0</v>
      </c>
      <c r="U802" s="137">
        <v>0</v>
      </c>
      <c r="V802" s="137">
        <v>0</v>
      </c>
      <c r="X802" s="137">
        <v>0</v>
      </c>
      <c r="Y802" s="26">
        <v>0</v>
      </c>
      <c r="Z802" s="167">
        <f t="shared" si="125"/>
        <v>0</v>
      </c>
      <c r="AA802" s="167">
        <v>0</v>
      </c>
      <c r="AB802" s="171">
        <v>0</v>
      </c>
      <c r="AC802" s="26">
        <v>0</v>
      </c>
      <c r="AE802" s="26">
        <f t="shared" si="124"/>
        <v>0</v>
      </c>
    </row>
    <row r="803" spans="1:31" ht="14.25">
      <c r="A803" s="21"/>
      <c r="B803" s="70" t="s">
        <v>970</v>
      </c>
      <c r="C803" s="70" t="s">
        <v>551</v>
      </c>
      <c r="D803" s="20" t="s">
        <v>1057</v>
      </c>
      <c r="E803" s="7"/>
      <c r="F803" s="9"/>
      <c r="G803" s="7"/>
      <c r="H803" s="9"/>
      <c r="I803" s="9"/>
      <c r="M803" s="26">
        <v>9900</v>
      </c>
      <c r="N803" s="26">
        <v>0</v>
      </c>
      <c r="O803" s="26">
        <v>0</v>
      </c>
      <c r="P803" s="26">
        <v>0</v>
      </c>
      <c r="Q803" s="26">
        <v>1200</v>
      </c>
      <c r="S803" s="26">
        <v>0</v>
      </c>
      <c r="T803" s="26">
        <v>0</v>
      </c>
      <c r="U803" s="137">
        <v>0</v>
      </c>
      <c r="V803" s="137">
        <v>0</v>
      </c>
      <c r="X803" s="137">
        <v>0</v>
      </c>
      <c r="Y803" s="26">
        <v>0</v>
      </c>
      <c r="Z803" s="167">
        <f t="shared" si="125"/>
        <v>0</v>
      </c>
      <c r="AA803" s="167">
        <v>0</v>
      </c>
      <c r="AB803" s="171">
        <v>0</v>
      </c>
      <c r="AC803" s="26">
        <v>0</v>
      </c>
      <c r="AE803" s="26">
        <f t="shared" si="124"/>
        <v>0</v>
      </c>
    </row>
    <row r="804" spans="1:31" ht="15" customHeight="1">
      <c r="A804" s="21"/>
      <c r="B804" s="19" t="s">
        <v>82</v>
      </c>
      <c r="C804" s="19" t="s">
        <v>541</v>
      </c>
      <c r="D804" s="20" t="s">
        <v>542</v>
      </c>
      <c r="E804" s="7"/>
      <c r="F804" s="9"/>
      <c r="G804" s="7"/>
      <c r="H804" s="9">
        <v>1593.7</v>
      </c>
      <c r="I804" s="9">
        <v>0</v>
      </c>
      <c r="J804" s="26">
        <v>0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6">
        <v>0</v>
      </c>
      <c r="Q804" s="26">
        <v>0</v>
      </c>
      <c r="T804" s="26">
        <v>0</v>
      </c>
      <c r="U804" s="137">
        <v>0</v>
      </c>
      <c r="V804" s="137">
        <v>0</v>
      </c>
      <c r="X804" s="137">
        <v>0</v>
      </c>
      <c r="Y804" s="26">
        <v>0</v>
      </c>
      <c r="Z804" s="167">
        <f t="shared" si="125"/>
        <v>0</v>
      </c>
      <c r="AA804" s="167">
        <v>0</v>
      </c>
      <c r="AB804" s="171">
        <v>0</v>
      </c>
      <c r="AC804" s="26">
        <v>0</v>
      </c>
      <c r="AE804" s="26">
        <f t="shared" si="124"/>
        <v>0</v>
      </c>
    </row>
    <row r="805" spans="1:31" ht="14.25">
      <c r="A805" s="21"/>
      <c r="B805" s="19" t="s">
        <v>600</v>
      </c>
      <c r="C805" s="19" t="s">
        <v>6</v>
      </c>
      <c r="D805" s="20" t="s">
        <v>601</v>
      </c>
      <c r="E805" s="7"/>
      <c r="F805" s="9"/>
      <c r="G805" s="7">
        <v>45575</v>
      </c>
      <c r="H805" s="9"/>
      <c r="I805" s="9">
        <v>0</v>
      </c>
      <c r="J805" s="26">
        <v>0</v>
      </c>
      <c r="K805" s="26">
        <v>0</v>
      </c>
      <c r="L805" s="26">
        <v>0</v>
      </c>
      <c r="M805" s="26">
        <v>0</v>
      </c>
      <c r="N805" s="26">
        <v>0</v>
      </c>
      <c r="O805" s="26">
        <v>0</v>
      </c>
      <c r="P805" s="26">
        <v>0</v>
      </c>
      <c r="Q805" s="26">
        <v>0</v>
      </c>
      <c r="T805" s="26">
        <v>0</v>
      </c>
      <c r="U805" s="137">
        <v>0</v>
      </c>
      <c r="V805" s="137">
        <v>0</v>
      </c>
      <c r="X805" s="137">
        <v>0</v>
      </c>
      <c r="Y805" s="26">
        <v>0</v>
      </c>
      <c r="Z805" s="167">
        <f t="shared" si="125"/>
        <v>0</v>
      </c>
      <c r="AA805" s="167">
        <v>0</v>
      </c>
      <c r="AB805" s="171">
        <v>0</v>
      </c>
      <c r="AC805" s="26">
        <v>0</v>
      </c>
      <c r="AE805" s="26">
        <f t="shared" si="124"/>
        <v>0</v>
      </c>
    </row>
    <row r="806" spans="1:31" ht="14.25">
      <c r="A806" s="21"/>
      <c r="B806" s="19" t="s">
        <v>89</v>
      </c>
      <c r="C806" s="19" t="s">
        <v>17</v>
      </c>
      <c r="D806" s="20" t="s">
        <v>43</v>
      </c>
      <c r="E806" s="7">
        <v>1696</v>
      </c>
      <c r="F806" s="9">
        <v>515.01</v>
      </c>
      <c r="G806" s="7">
        <v>79368.24</v>
      </c>
      <c r="H806" s="9"/>
      <c r="I806" s="9">
        <v>0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T806" s="26">
        <v>0</v>
      </c>
      <c r="U806" s="137">
        <v>0</v>
      </c>
      <c r="V806" s="137">
        <v>0</v>
      </c>
      <c r="X806" s="137">
        <v>0</v>
      </c>
      <c r="Y806" s="26">
        <v>0</v>
      </c>
      <c r="Z806" s="167">
        <f t="shared" si="125"/>
        <v>0</v>
      </c>
      <c r="AA806" s="167">
        <v>0</v>
      </c>
      <c r="AB806" s="171">
        <v>0</v>
      </c>
      <c r="AC806" s="26">
        <v>0</v>
      </c>
      <c r="AE806" s="26">
        <f t="shared" si="124"/>
        <v>0</v>
      </c>
    </row>
    <row r="807" spans="1:31" ht="14.25">
      <c r="A807" s="21"/>
      <c r="B807" s="19" t="s">
        <v>89</v>
      </c>
      <c r="C807" s="19" t="s">
        <v>12</v>
      </c>
      <c r="D807" s="20" t="s">
        <v>90</v>
      </c>
      <c r="E807" s="7">
        <v>0</v>
      </c>
      <c r="F807" s="9">
        <v>9286.6</v>
      </c>
      <c r="G807" s="7"/>
      <c r="H807" s="9"/>
      <c r="I807" s="9">
        <v>0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T807" s="26">
        <v>0</v>
      </c>
      <c r="U807" s="137">
        <v>0</v>
      </c>
      <c r="V807" s="137">
        <v>0</v>
      </c>
      <c r="X807" s="137">
        <v>0</v>
      </c>
      <c r="Y807" s="26">
        <v>0</v>
      </c>
      <c r="Z807" s="167">
        <f t="shared" si="125"/>
        <v>0</v>
      </c>
      <c r="AA807" s="167">
        <v>0</v>
      </c>
      <c r="AB807" s="171">
        <v>0</v>
      </c>
      <c r="AC807" s="26">
        <v>0</v>
      </c>
      <c r="AE807" s="26">
        <f t="shared" si="124"/>
        <v>0</v>
      </c>
    </row>
    <row r="808" spans="1:31" ht="14.25">
      <c r="A808" s="21"/>
      <c r="B808" s="19" t="s">
        <v>89</v>
      </c>
      <c r="C808" s="19" t="s">
        <v>492</v>
      </c>
      <c r="D808" s="20"/>
      <c r="E808" s="7">
        <v>0</v>
      </c>
      <c r="F808" s="9">
        <v>917.79</v>
      </c>
      <c r="G808" s="7"/>
      <c r="H808" s="9"/>
      <c r="I808" s="9">
        <v>0</v>
      </c>
      <c r="J808" s="26">
        <v>0</v>
      </c>
      <c r="K808" s="26">
        <v>0</v>
      </c>
      <c r="L808" s="26">
        <v>0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T808" s="26">
        <v>0</v>
      </c>
      <c r="U808" s="137">
        <v>0</v>
      </c>
      <c r="V808" s="137">
        <v>0</v>
      </c>
      <c r="X808" s="137">
        <v>0</v>
      </c>
      <c r="Y808" s="26">
        <v>0</v>
      </c>
      <c r="Z808" s="167">
        <f t="shared" si="125"/>
        <v>0</v>
      </c>
      <c r="AA808" s="167">
        <v>0</v>
      </c>
      <c r="AB808" s="171">
        <v>0</v>
      </c>
      <c r="AC808" s="26">
        <v>0</v>
      </c>
      <c r="AE808" s="26">
        <f t="shared" si="124"/>
        <v>0</v>
      </c>
    </row>
    <row r="809" spans="1:31" ht="14.25">
      <c r="A809" s="21"/>
      <c r="B809" s="19" t="s">
        <v>545</v>
      </c>
      <c r="C809" s="19" t="s">
        <v>6</v>
      </c>
      <c r="D809" s="20"/>
      <c r="E809" s="7"/>
      <c r="F809" s="9"/>
      <c r="G809" s="7"/>
      <c r="H809" s="9"/>
      <c r="I809" s="9"/>
      <c r="N809" s="26">
        <v>0</v>
      </c>
      <c r="O809" s="26">
        <v>0</v>
      </c>
      <c r="P809" s="26">
        <v>0</v>
      </c>
      <c r="Q809" s="26">
        <v>0</v>
      </c>
      <c r="T809" s="26">
        <v>0</v>
      </c>
      <c r="U809" s="137">
        <v>0</v>
      </c>
      <c r="V809" s="137">
        <v>0</v>
      </c>
      <c r="X809" s="137">
        <v>2749.52</v>
      </c>
      <c r="Y809" s="26">
        <v>0</v>
      </c>
      <c r="Z809" s="167">
        <f t="shared" si="125"/>
        <v>0</v>
      </c>
      <c r="AA809" s="167">
        <v>0</v>
      </c>
      <c r="AB809" s="171">
        <v>0</v>
      </c>
      <c r="AC809" s="26">
        <v>0</v>
      </c>
      <c r="AE809" s="26">
        <f t="shared" si="124"/>
        <v>0</v>
      </c>
    </row>
    <row r="810" spans="1:31" ht="14.25">
      <c r="A810" s="21"/>
      <c r="B810" s="19" t="s">
        <v>835</v>
      </c>
      <c r="C810" s="19" t="s">
        <v>17</v>
      </c>
      <c r="D810" s="20" t="s">
        <v>836</v>
      </c>
      <c r="E810" s="7">
        <v>0</v>
      </c>
      <c r="F810" s="9">
        <v>4.88</v>
      </c>
      <c r="G810" s="7"/>
      <c r="H810" s="9"/>
      <c r="I810" s="9">
        <v>109440.01</v>
      </c>
      <c r="J810" s="26">
        <v>85727.55</v>
      </c>
      <c r="K810" s="26">
        <v>0</v>
      </c>
      <c r="L810" s="26">
        <v>0</v>
      </c>
      <c r="M810" s="26">
        <v>0</v>
      </c>
      <c r="N810" s="26">
        <v>0</v>
      </c>
      <c r="O810" s="26">
        <v>0</v>
      </c>
      <c r="P810" s="26">
        <v>0</v>
      </c>
      <c r="Q810" s="26">
        <v>0</v>
      </c>
      <c r="T810" s="26">
        <v>0</v>
      </c>
      <c r="U810" s="137">
        <v>28378.74</v>
      </c>
      <c r="V810" s="137">
        <v>0</v>
      </c>
      <c r="X810" s="137">
        <v>0</v>
      </c>
      <c r="Y810" s="26">
        <v>0</v>
      </c>
      <c r="Z810" s="167">
        <f t="shared" si="125"/>
        <v>0</v>
      </c>
      <c r="AA810" s="167">
        <v>0</v>
      </c>
      <c r="AB810" s="171">
        <v>0</v>
      </c>
      <c r="AC810" s="26">
        <v>0</v>
      </c>
      <c r="AE810" s="26">
        <f t="shared" si="124"/>
        <v>0</v>
      </c>
    </row>
    <row r="811" spans="1:31" ht="14.25">
      <c r="A811" s="21"/>
      <c r="B811" s="19" t="s">
        <v>835</v>
      </c>
      <c r="C811" s="19" t="s">
        <v>12</v>
      </c>
      <c r="D811" s="20" t="s">
        <v>911</v>
      </c>
      <c r="E811" s="7"/>
      <c r="F811" s="9"/>
      <c r="G811" s="7"/>
      <c r="H811" s="9"/>
      <c r="I811" s="9">
        <v>16844.03</v>
      </c>
      <c r="J811" s="26">
        <v>0</v>
      </c>
      <c r="K811" s="26">
        <v>0</v>
      </c>
      <c r="L811" s="26">
        <v>0</v>
      </c>
      <c r="M811" s="26">
        <v>0</v>
      </c>
      <c r="N811" s="26">
        <v>0</v>
      </c>
      <c r="O811" s="26">
        <v>0</v>
      </c>
      <c r="P811" s="26">
        <v>0</v>
      </c>
      <c r="Q811" s="26">
        <v>0</v>
      </c>
      <c r="T811" s="26">
        <v>0</v>
      </c>
      <c r="U811" s="137">
        <v>0</v>
      </c>
      <c r="V811" s="137">
        <v>0</v>
      </c>
      <c r="X811" s="137">
        <v>0</v>
      </c>
      <c r="Y811" s="26">
        <v>0</v>
      </c>
      <c r="Z811" s="167">
        <f t="shared" si="125"/>
        <v>0</v>
      </c>
      <c r="AA811" s="167">
        <v>0</v>
      </c>
      <c r="AB811" s="171">
        <v>0</v>
      </c>
      <c r="AC811" s="26">
        <v>0</v>
      </c>
      <c r="AE811" s="26">
        <f t="shared" si="124"/>
        <v>0</v>
      </c>
    </row>
    <row r="812" spans="1:31" ht="14.25">
      <c r="A812" s="21"/>
      <c r="B812" s="19" t="s">
        <v>835</v>
      </c>
      <c r="C812" s="19" t="s">
        <v>54</v>
      </c>
      <c r="D812" s="20" t="s">
        <v>837</v>
      </c>
      <c r="E812" s="7"/>
      <c r="F812" s="9"/>
      <c r="G812" s="7"/>
      <c r="H812" s="9"/>
      <c r="I812" s="9">
        <v>50058</v>
      </c>
      <c r="J812" s="26">
        <v>0</v>
      </c>
      <c r="K812" s="26">
        <v>0</v>
      </c>
      <c r="L812" s="26">
        <v>0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T812" s="26">
        <v>0</v>
      </c>
      <c r="U812" s="137">
        <v>0</v>
      </c>
      <c r="V812" s="137">
        <v>0</v>
      </c>
      <c r="X812" s="137">
        <v>0</v>
      </c>
      <c r="Y812" s="26">
        <v>0</v>
      </c>
      <c r="Z812" s="167">
        <f t="shared" si="125"/>
        <v>0</v>
      </c>
      <c r="AA812" s="167">
        <v>0</v>
      </c>
      <c r="AB812" s="171">
        <v>0</v>
      </c>
      <c r="AC812" s="26">
        <v>0</v>
      </c>
      <c r="AE812" s="26">
        <f aca="true" t="shared" si="126" ref="AE812:AE834">SUM(AC812:AD812)</f>
        <v>0</v>
      </c>
    </row>
    <row r="813" spans="1:31" ht="14.25">
      <c r="A813" s="21"/>
      <c r="B813" s="19" t="s">
        <v>835</v>
      </c>
      <c r="C813" s="19" t="s">
        <v>838</v>
      </c>
      <c r="D813" s="20" t="s">
        <v>728</v>
      </c>
      <c r="E813" s="7"/>
      <c r="F813" s="9"/>
      <c r="G813" s="7"/>
      <c r="H813" s="9"/>
      <c r="I813" s="9">
        <v>0</v>
      </c>
      <c r="J813" s="26">
        <v>0</v>
      </c>
      <c r="K813" s="26">
        <v>0</v>
      </c>
      <c r="L813" s="26">
        <v>0</v>
      </c>
      <c r="M813" s="26">
        <v>0</v>
      </c>
      <c r="N813" s="26">
        <v>0</v>
      </c>
      <c r="O813" s="26">
        <v>0</v>
      </c>
      <c r="P813" s="26">
        <v>0</v>
      </c>
      <c r="Q813" s="26">
        <v>0</v>
      </c>
      <c r="T813" s="26">
        <v>0</v>
      </c>
      <c r="U813" s="137">
        <v>0</v>
      </c>
      <c r="V813" s="137">
        <v>0</v>
      </c>
      <c r="X813" s="137">
        <v>0</v>
      </c>
      <c r="Y813" s="26">
        <v>0</v>
      </c>
      <c r="Z813" s="167">
        <f t="shared" si="125"/>
        <v>0</v>
      </c>
      <c r="AA813" s="167">
        <v>0</v>
      </c>
      <c r="AB813" s="171">
        <v>0</v>
      </c>
      <c r="AC813" s="26">
        <v>0</v>
      </c>
      <c r="AE813" s="26">
        <f t="shared" si="126"/>
        <v>0</v>
      </c>
    </row>
    <row r="814" spans="1:31" ht="14.25">
      <c r="A814" s="21"/>
      <c r="B814" s="19" t="s">
        <v>543</v>
      </c>
      <c r="C814" s="19" t="s">
        <v>6</v>
      </c>
      <c r="D814" s="20" t="s">
        <v>91</v>
      </c>
      <c r="E814" s="7">
        <v>11638</v>
      </c>
      <c r="F814" s="9"/>
      <c r="G814" s="7"/>
      <c r="H814" s="9">
        <v>0</v>
      </c>
      <c r="I814" s="9">
        <v>0</v>
      </c>
      <c r="J814" s="26">
        <v>0</v>
      </c>
      <c r="K814" s="26">
        <v>0</v>
      </c>
      <c r="L814" s="26">
        <v>0</v>
      </c>
      <c r="M814" s="26">
        <v>0</v>
      </c>
      <c r="N814" s="26">
        <v>0</v>
      </c>
      <c r="O814" s="26">
        <v>0</v>
      </c>
      <c r="P814" s="26">
        <v>0</v>
      </c>
      <c r="Q814" s="26">
        <v>0</v>
      </c>
      <c r="T814" s="26">
        <v>0</v>
      </c>
      <c r="U814" s="137">
        <v>0</v>
      </c>
      <c r="V814" s="137">
        <v>0</v>
      </c>
      <c r="X814" s="137">
        <v>0</v>
      </c>
      <c r="Y814" s="26">
        <v>0</v>
      </c>
      <c r="Z814" s="167">
        <f t="shared" si="125"/>
        <v>0</v>
      </c>
      <c r="AA814" s="167">
        <v>0</v>
      </c>
      <c r="AB814" s="171">
        <v>0</v>
      </c>
      <c r="AC814" s="26">
        <v>0</v>
      </c>
      <c r="AE814" s="26">
        <f t="shared" si="126"/>
        <v>0</v>
      </c>
    </row>
    <row r="815" spans="1:31" ht="14.25">
      <c r="A815" s="21"/>
      <c r="B815" s="19" t="s">
        <v>544</v>
      </c>
      <c r="C815" s="19" t="s">
        <v>6</v>
      </c>
      <c r="D815" s="20" t="s">
        <v>92</v>
      </c>
      <c r="E815" s="7">
        <v>176982</v>
      </c>
      <c r="F815" s="9"/>
      <c r="G815" s="7"/>
      <c r="H815" s="9"/>
      <c r="I815" s="9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T815" s="26">
        <v>0</v>
      </c>
      <c r="U815" s="137">
        <v>0</v>
      </c>
      <c r="V815" s="137">
        <v>0</v>
      </c>
      <c r="X815" s="137">
        <v>0</v>
      </c>
      <c r="Y815" s="26">
        <v>0</v>
      </c>
      <c r="Z815" s="167">
        <f t="shared" si="125"/>
        <v>0</v>
      </c>
      <c r="AA815" s="167">
        <v>0</v>
      </c>
      <c r="AB815" s="171">
        <v>0</v>
      </c>
      <c r="AC815" s="26">
        <v>0</v>
      </c>
      <c r="AE815" s="26">
        <f t="shared" si="126"/>
        <v>0</v>
      </c>
    </row>
    <row r="816" spans="1:31" ht="14.25">
      <c r="A816" s="21"/>
      <c r="B816" s="19" t="s">
        <v>545</v>
      </c>
      <c r="C816" s="19" t="s">
        <v>6</v>
      </c>
      <c r="D816" s="20" t="s">
        <v>546</v>
      </c>
      <c r="E816" s="7"/>
      <c r="F816" s="9"/>
      <c r="G816" s="7"/>
      <c r="H816" s="9">
        <v>0</v>
      </c>
      <c r="I816" s="9">
        <v>94340</v>
      </c>
      <c r="J816" s="26">
        <v>86479.11</v>
      </c>
      <c r="K816" s="26">
        <v>3071.72</v>
      </c>
      <c r="L816" s="26">
        <v>0</v>
      </c>
      <c r="M816" s="26">
        <v>0</v>
      </c>
      <c r="N816" s="26">
        <v>0</v>
      </c>
      <c r="O816" s="26">
        <v>0</v>
      </c>
      <c r="P816" s="26">
        <v>0</v>
      </c>
      <c r="Q816" s="26">
        <v>0</v>
      </c>
      <c r="T816" s="26">
        <v>0</v>
      </c>
      <c r="U816" s="137">
        <v>0</v>
      </c>
      <c r="V816" s="137">
        <v>0</v>
      </c>
      <c r="X816" s="137">
        <v>0</v>
      </c>
      <c r="Y816" s="26">
        <v>0</v>
      </c>
      <c r="Z816" s="167">
        <f t="shared" si="125"/>
        <v>0</v>
      </c>
      <c r="AA816" s="167">
        <v>0</v>
      </c>
      <c r="AB816" s="171">
        <v>0</v>
      </c>
      <c r="AC816" s="26">
        <v>0</v>
      </c>
      <c r="AE816" s="26">
        <f t="shared" si="126"/>
        <v>0</v>
      </c>
    </row>
    <row r="817" spans="1:31" ht="14.25">
      <c r="A817" s="21"/>
      <c r="B817" s="70" t="s">
        <v>545</v>
      </c>
      <c r="C817" s="70" t="s">
        <v>547</v>
      </c>
      <c r="D817" s="20" t="s">
        <v>196</v>
      </c>
      <c r="E817" s="7"/>
      <c r="F817" s="9"/>
      <c r="G817" s="7"/>
      <c r="H817" s="9"/>
      <c r="I817" s="9"/>
      <c r="K817" s="26">
        <v>0</v>
      </c>
      <c r="L817" s="26">
        <v>0</v>
      </c>
      <c r="M817" s="26">
        <v>0</v>
      </c>
      <c r="N817" s="26">
        <v>0</v>
      </c>
      <c r="O817" s="26">
        <v>0</v>
      </c>
      <c r="P817" s="26">
        <v>0</v>
      </c>
      <c r="Q817" s="26">
        <v>0</v>
      </c>
      <c r="T817" s="26">
        <v>0</v>
      </c>
      <c r="U817" s="137">
        <v>0</v>
      </c>
      <c r="V817" s="137">
        <v>0</v>
      </c>
      <c r="X817" s="137">
        <v>0</v>
      </c>
      <c r="Y817" s="26">
        <v>0</v>
      </c>
      <c r="Z817" s="167">
        <f t="shared" si="125"/>
        <v>0</v>
      </c>
      <c r="AA817" s="167">
        <v>0</v>
      </c>
      <c r="AB817" s="171">
        <v>0</v>
      </c>
      <c r="AC817" s="26">
        <v>0</v>
      </c>
      <c r="AE817" s="26">
        <f t="shared" si="126"/>
        <v>0</v>
      </c>
    </row>
    <row r="818" spans="1:31" ht="14.25">
      <c r="A818" s="21"/>
      <c r="B818" s="70" t="s">
        <v>545</v>
      </c>
      <c r="C818" s="70" t="s">
        <v>829</v>
      </c>
      <c r="D818" s="20" t="s">
        <v>1318</v>
      </c>
      <c r="E818" s="7"/>
      <c r="F818" s="9"/>
      <c r="G818" s="7"/>
      <c r="H818" s="9"/>
      <c r="I818" s="9"/>
      <c r="T818" s="26">
        <v>0</v>
      </c>
      <c r="U818" s="137">
        <v>0</v>
      </c>
      <c r="V818" s="137">
        <v>0</v>
      </c>
      <c r="W818" s="137">
        <v>43000</v>
      </c>
      <c r="X818" s="137">
        <v>0</v>
      </c>
      <c r="Y818" s="26">
        <v>0</v>
      </c>
      <c r="Z818" s="167">
        <f t="shared" si="125"/>
        <v>0</v>
      </c>
      <c r="AA818" s="167">
        <v>0</v>
      </c>
      <c r="AB818" s="171" t="e">
        <f>SUM(AA818/Z818)</f>
        <v>#DIV/0!</v>
      </c>
      <c r="AC818" s="26">
        <v>0</v>
      </c>
      <c r="AE818" s="26">
        <f>SUM(AC818:AD818)</f>
        <v>0</v>
      </c>
    </row>
    <row r="819" spans="1:31" ht="14.25">
      <c r="A819" s="21"/>
      <c r="B819" s="19" t="s">
        <v>716</v>
      </c>
      <c r="C819" s="19" t="s">
        <v>6</v>
      </c>
      <c r="D819" s="20" t="s">
        <v>1045</v>
      </c>
      <c r="E819" s="7"/>
      <c r="F819" s="9"/>
      <c r="G819" s="7"/>
      <c r="H819" s="9"/>
      <c r="I819" s="9"/>
      <c r="K819" s="26">
        <v>0</v>
      </c>
      <c r="L819" s="26">
        <v>1839.99</v>
      </c>
      <c r="M819" s="26">
        <v>202900.44</v>
      </c>
      <c r="N819" s="26">
        <v>0</v>
      </c>
      <c r="O819" s="26">
        <v>7076.77</v>
      </c>
      <c r="P819" s="26">
        <v>0</v>
      </c>
      <c r="Q819" s="26">
        <v>0</v>
      </c>
      <c r="S819" s="26">
        <v>0</v>
      </c>
      <c r="T819" s="26">
        <v>0</v>
      </c>
      <c r="U819" s="137">
        <v>0</v>
      </c>
      <c r="V819" s="137">
        <v>0</v>
      </c>
      <c r="X819" s="137">
        <v>0</v>
      </c>
      <c r="Y819" s="26">
        <v>0</v>
      </c>
      <c r="Z819" s="167">
        <f t="shared" si="125"/>
        <v>0</v>
      </c>
      <c r="AA819" s="167">
        <v>0</v>
      </c>
      <c r="AB819" s="171">
        <v>0</v>
      </c>
      <c r="AC819" s="26">
        <v>0</v>
      </c>
      <c r="AE819" s="26">
        <f t="shared" si="126"/>
        <v>0</v>
      </c>
    </row>
    <row r="820" spans="1:31" ht="14.25">
      <c r="A820" s="21"/>
      <c r="B820" s="19" t="s">
        <v>947</v>
      </c>
      <c r="C820" s="19" t="s">
        <v>6</v>
      </c>
      <c r="D820" s="20" t="s">
        <v>948</v>
      </c>
      <c r="E820" s="7"/>
      <c r="F820" s="9"/>
      <c r="G820" s="7"/>
      <c r="H820" s="9"/>
      <c r="I820" s="9">
        <v>0</v>
      </c>
      <c r="J820" s="26">
        <v>44304</v>
      </c>
      <c r="K820" s="26">
        <v>0</v>
      </c>
      <c r="L820" s="26">
        <v>0</v>
      </c>
      <c r="M820" s="26">
        <v>0</v>
      </c>
      <c r="N820" s="26">
        <v>0</v>
      </c>
      <c r="O820" s="26">
        <v>0</v>
      </c>
      <c r="P820" s="26">
        <v>0</v>
      </c>
      <c r="Q820" s="26">
        <v>0</v>
      </c>
      <c r="T820" s="26">
        <v>0</v>
      </c>
      <c r="U820" s="137">
        <v>0</v>
      </c>
      <c r="V820" s="137">
        <v>0</v>
      </c>
      <c r="X820" s="137">
        <v>0</v>
      </c>
      <c r="Y820" s="26">
        <v>0</v>
      </c>
      <c r="Z820" s="167">
        <f t="shared" si="125"/>
        <v>0</v>
      </c>
      <c r="AA820" s="167">
        <v>0</v>
      </c>
      <c r="AB820" s="171">
        <v>0</v>
      </c>
      <c r="AC820" s="26">
        <v>0</v>
      </c>
      <c r="AE820" s="26">
        <f t="shared" si="126"/>
        <v>0</v>
      </c>
    </row>
    <row r="821" spans="1:31" ht="14.25">
      <c r="A821" s="21"/>
      <c r="B821" s="70" t="s">
        <v>984</v>
      </c>
      <c r="C821" s="19" t="s">
        <v>6</v>
      </c>
      <c r="D821" s="20" t="s">
        <v>997</v>
      </c>
      <c r="E821" s="7"/>
      <c r="F821" s="9"/>
      <c r="G821" s="7"/>
      <c r="H821" s="9"/>
      <c r="I821" s="9"/>
      <c r="K821" s="26">
        <v>2368.77</v>
      </c>
      <c r="L821" s="26">
        <v>0</v>
      </c>
      <c r="M821" s="26">
        <v>631.23</v>
      </c>
      <c r="N821" s="26">
        <v>0</v>
      </c>
      <c r="O821" s="26">
        <v>0</v>
      </c>
      <c r="P821" s="26">
        <v>0</v>
      </c>
      <c r="Q821" s="26">
        <v>0</v>
      </c>
      <c r="T821" s="26">
        <v>0</v>
      </c>
      <c r="U821" s="137">
        <v>0</v>
      </c>
      <c r="V821" s="137">
        <v>0</v>
      </c>
      <c r="X821" s="137">
        <v>0</v>
      </c>
      <c r="Y821" s="26">
        <v>0</v>
      </c>
      <c r="Z821" s="167">
        <f t="shared" si="125"/>
        <v>0</v>
      </c>
      <c r="AA821" s="167">
        <v>0</v>
      </c>
      <c r="AB821" s="171">
        <v>0</v>
      </c>
      <c r="AC821" s="26">
        <v>0</v>
      </c>
      <c r="AE821" s="26">
        <f t="shared" si="126"/>
        <v>0</v>
      </c>
    </row>
    <row r="822" spans="1:31" ht="14.25">
      <c r="A822" s="21"/>
      <c r="B822" s="19" t="s">
        <v>1006</v>
      </c>
      <c r="C822" s="19" t="s">
        <v>6</v>
      </c>
      <c r="D822" s="20" t="s">
        <v>1046</v>
      </c>
      <c r="E822" s="7"/>
      <c r="F822" s="9"/>
      <c r="G822" s="7"/>
      <c r="H822" s="9"/>
      <c r="I822" s="9"/>
      <c r="K822" s="26">
        <v>2369.77</v>
      </c>
      <c r="L822" s="26">
        <v>600</v>
      </c>
      <c r="M822" s="26">
        <v>2394.31</v>
      </c>
      <c r="N822" s="26">
        <v>0</v>
      </c>
      <c r="O822" s="26">
        <v>0</v>
      </c>
      <c r="P822" s="26">
        <v>0</v>
      </c>
      <c r="Q822" s="26">
        <v>0</v>
      </c>
      <c r="S822" s="26">
        <v>0</v>
      </c>
      <c r="T822" s="26">
        <v>0</v>
      </c>
      <c r="U822" s="137">
        <v>0</v>
      </c>
      <c r="V822" s="137">
        <v>0</v>
      </c>
      <c r="X822" s="137">
        <v>0</v>
      </c>
      <c r="Y822" s="26">
        <v>0</v>
      </c>
      <c r="Z822" s="167">
        <f t="shared" si="125"/>
        <v>0</v>
      </c>
      <c r="AA822" s="167">
        <v>0</v>
      </c>
      <c r="AB822" s="171">
        <v>0</v>
      </c>
      <c r="AC822" s="26">
        <v>0</v>
      </c>
      <c r="AE822" s="26">
        <f t="shared" si="126"/>
        <v>0</v>
      </c>
    </row>
    <row r="823" spans="1:31" ht="14.25">
      <c r="A823" s="21"/>
      <c r="B823" s="19" t="s">
        <v>825</v>
      </c>
      <c r="C823" s="19" t="s">
        <v>6</v>
      </c>
      <c r="D823" s="20" t="s">
        <v>826</v>
      </c>
      <c r="E823" s="7"/>
      <c r="F823" s="9"/>
      <c r="G823" s="7"/>
      <c r="H823" s="9">
        <v>573018</v>
      </c>
      <c r="I823" s="9">
        <v>0</v>
      </c>
      <c r="J823" s="26">
        <v>0</v>
      </c>
      <c r="K823" s="26">
        <v>0</v>
      </c>
      <c r="L823" s="26">
        <v>0</v>
      </c>
      <c r="M823" s="26">
        <v>0</v>
      </c>
      <c r="N823" s="26">
        <v>0</v>
      </c>
      <c r="O823" s="26">
        <v>0</v>
      </c>
      <c r="P823" s="26">
        <v>0</v>
      </c>
      <c r="Q823" s="26">
        <v>0</v>
      </c>
      <c r="T823" s="26">
        <v>0</v>
      </c>
      <c r="U823" s="137">
        <v>0</v>
      </c>
      <c r="V823" s="137">
        <v>0</v>
      </c>
      <c r="X823" s="137">
        <v>0</v>
      </c>
      <c r="Y823" s="26">
        <v>0</v>
      </c>
      <c r="Z823" s="167">
        <f t="shared" si="125"/>
        <v>0</v>
      </c>
      <c r="AA823" s="167">
        <v>0</v>
      </c>
      <c r="AB823" s="171">
        <v>0</v>
      </c>
      <c r="AC823" s="26">
        <v>0</v>
      </c>
      <c r="AE823" s="26">
        <f t="shared" si="126"/>
        <v>0</v>
      </c>
    </row>
    <row r="824" spans="1:31" ht="14.25">
      <c r="A824" s="21"/>
      <c r="B824" s="19" t="s">
        <v>487</v>
      </c>
      <c r="C824" s="19" t="s">
        <v>6</v>
      </c>
      <c r="D824" s="20" t="s">
        <v>488</v>
      </c>
      <c r="E824" s="7"/>
      <c r="F824" s="9"/>
      <c r="G824" s="7">
        <v>249838.4</v>
      </c>
      <c r="H824" s="7">
        <v>16867.14</v>
      </c>
      <c r="I824" s="7">
        <v>0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T824" s="26">
        <v>0</v>
      </c>
      <c r="U824" s="137">
        <v>0</v>
      </c>
      <c r="V824" s="137">
        <v>0</v>
      </c>
      <c r="X824" s="137">
        <v>0</v>
      </c>
      <c r="Y824" s="26">
        <v>0</v>
      </c>
      <c r="Z824" s="167">
        <f t="shared" si="125"/>
        <v>0</v>
      </c>
      <c r="AA824" s="167">
        <v>0</v>
      </c>
      <c r="AB824" s="171">
        <v>0</v>
      </c>
      <c r="AC824" s="26">
        <v>0</v>
      </c>
      <c r="AE824" s="26">
        <f t="shared" si="126"/>
        <v>0</v>
      </c>
    </row>
    <row r="825" spans="1:31" ht="14.25">
      <c r="A825" s="21"/>
      <c r="B825" s="70" t="s">
        <v>956</v>
      </c>
      <c r="C825" s="70" t="s">
        <v>1087</v>
      </c>
      <c r="D825" s="20" t="s">
        <v>1088</v>
      </c>
      <c r="E825" s="7"/>
      <c r="F825" s="9"/>
      <c r="G825" s="7"/>
      <c r="H825" s="7"/>
      <c r="I825" s="7"/>
      <c r="N825" s="26">
        <v>1766.14</v>
      </c>
      <c r="O825" s="26">
        <v>18745.3</v>
      </c>
      <c r="P825" s="26">
        <v>6</v>
      </c>
      <c r="Q825" s="26">
        <v>0</v>
      </c>
      <c r="S825" s="26">
        <v>51000.72</v>
      </c>
      <c r="T825" s="26">
        <v>0</v>
      </c>
      <c r="U825" s="137">
        <v>0</v>
      </c>
      <c r="V825" s="137">
        <v>0</v>
      </c>
      <c r="X825" s="137">
        <v>0</v>
      </c>
      <c r="Y825" s="26">
        <v>0</v>
      </c>
      <c r="Z825" s="167">
        <f t="shared" si="125"/>
        <v>0</v>
      </c>
      <c r="AA825" s="167">
        <v>0</v>
      </c>
      <c r="AB825" s="171">
        <v>0</v>
      </c>
      <c r="AC825" s="26">
        <v>0</v>
      </c>
      <c r="AE825" s="26">
        <f t="shared" si="126"/>
        <v>0</v>
      </c>
    </row>
    <row r="826" spans="1:31" ht="14.25">
      <c r="A826" s="21"/>
      <c r="B826" s="19" t="s">
        <v>956</v>
      </c>
      <c r="C826" s="19" t="s">
        <v>1089</v>
      </c>
      <c r="D826" s="20" t="s">
        <v>1090</v>
      </c>
      <c r="E826" s="7"/>
      <c r="F826" s="9"/>
      <c r="G826" s="7"/>
      <c r="H826" s="7"/>
      <c r="I826" s="7"/>
      <c r="N826" s="26">
        <v>44996.04</v>
      </c>
      <c r="O826" s="26">
        <v>46211.09</v>
      </c>
      <c r="P826" s="26">
        <v>0</v>
      </c>
      <c r="Q826" s="26">
        <v>0</v>
      </c>
      <c r="T826" s="26">
        <v>0</v>
      </c>
      <c r="U826" s="137">
        <v>0</v>
      </c>
      <c r="V826" s="137">
        <v>0</v>
      </c>
      <c r="X826" s="137">
        <v>0</v>
      </c>
      <c r="Y826" s="26">
        <v>0</v>
      </c>
      <c r="Z826" s="167">
        <f t="shared" si="125"/>
        <v>0</v>
      </c>
      <c r="AA826" s="167">
        <v>0</v>
      </c>
      <c r="AB826" s="171">
        <v>0</v>
      </c>
      <c r="AC826" s="26">
        <v>0</v>
      </c>
      <c r="AE826" s="26">
        <f t="shared" si="126"/>
        <v>0</v>
      </c>
    </row>
    <row r="827" spans="1:31" ht="14.25">
      <c r="A827" s="21"/>
      <c r="B827" s="19" t="s">
        <v>956</v>
      </c>
      <c r="C827" s="19" t="s">
        <v>1067</v>
      </c>
      <c r="D827" s="20" t="s">
        <v>1112</v>
      </c>
      <c r="E827" s="7"/>
      <c r="F827" s="9"/>
      <c r="G827" s="7"/>
      <c r="H827" s="7"/>
      <c r="I827" s="7"/>
      <c r="O827" s="26">
        <v>90290.18</v>
      </c>
      <c r="P827" s="26">
        <v>0</v>
      </c>
      <c r="Q827" s="26">
        <v>0</v>
      </c>
      <c r="T827" s="26">
        <v>0</v>
      </c>
      <c r="U827" s="137">
        <v>0</v>
      </c>
      <c r="V827" s="137">
        <v>0</v>
      </c>
      <c r="X827" s="137">
        <v>0</v>
      </c>
      <c r="Y827" s="26">
        <v>0</v>
      </c>
      <c r="Z827" s="167">
        <f t="shared" si="125"/>
        <v>0</v>
      </c>
      <c r="AA827" s="167">
        <v>0</v>
      </c>
      <c r="AB827" s="171">
        <v>0</v>
      </c>
      <c r="AC827" s="26">
        <v>0</v>
      </c>
      <c r="AE827" s="26">
        <f t="shared" si="126"/>
        <v>0</v>
      </c>
    </row>
    <row r="828" spans="1:31" ht="14.25">
      <c r="A828" s="21"/>
      <c r="B828" s="19" t="s">
        <v>956</v>
      </c>
      <c r="C828" s="19" t="s">
        <v>1068</v>
      </c>
      <c r="D828" s="20" t="s">
        <v>1091</v>
      </c>
      <c r="E828" s="7"/>
      <c r="F828" s="9"/>
      <c r="G828" s="7"/>
      <c r="H828" s="7"/>
      <c r="I828" s="7"/>
      <c r="N828" s="26">
        <v>4306.87</v>
      </c>
      <c r="O828" s="26">
        <v>21339.36</v>
      </c>
      <c r="P828" s="26">
        <v>0</v>
      </c>
      <c r="Q828" s="26">
        <v>0</v>
      </c>
      <c r="T828" s="26">
        <v>0</v>
      </c>
      <c r="U828" s="137">
        <v>0</v>
      </c>
      <c r="V828" s="137">
        <v>0</v>
      </c>
      <c r="X828" s="137">
        <v>0</v>
      </c>
      <c r="Y828" s="26">
        <v>0</v>
      </c>
      <c r="Z828" s="167">
        <f t="shared" si="125"/>
        <v>0</v>
      </c>
      <c r="AA828" s="167">
        <v>0</v>
      </c>
      <c r="AB828" s="171">
        <v>0</v>
      </c>
      <c r="AC828" s="26">
        <v>0</v>
      </c>
      <c r="AE828" s="26">
        <f t="shared" si="126"/>
        <v>0</v>
      </c>
    </row>
    <row r="829" spans="1:31" ht="14.25">
      <c r="A829" s="21"/>
      <c r="B829" s="19" t="s">
        <v>956</v>
      </c>
      <c r="C829" s="19" t="s">
        <v>1092</v>
      </c>
      <c r="D829" s="20" t="s">
        <v>1094</v>
      </c>
      <c r="E829" s="7"/>
      <c r="F829" s="9"/>
      <c r="G829" s="7"/>
      <c r="H829" s="7"/>
      <c r="I829" s="7"/>
      <c r="N829" s="26">
        <v>62062.08</v>
      </c>
      <c r="O829" s="26">
        <v>185420.6</v>
      </c>
      <c r="P829" s="26">
        <v>0</v>
      </c>
      <c r="Q829" s="26">
        <v>0</v>
      </c>
      <c r="T829" s="26">
        <v>0</v>
      </c>
      <c r="U829" s="137">
        <v>0</v>
      </c>
      <c r="V829" s="137">
        <v>0</v>
      </c>
      <c r="X829" s="137">
        <v>0</v>
      </c>
      <c r="Y829" s="26">
        <v>0</v>
      </c>
      <c r="Z829" s="167">
        <f t="shared" si="125"/>
        <v>0</v>
      </c>
      <c r="AA829" s="167">
        <v>0</v>
      </c>
      <c r="AB829" s="171">
        <v>0</v>
      </c>
      <c r="AC829" s="26">
        <v>0</v>
      </c>
      <c r="AE829" s="26">
        <f t="shared" si="126"/>
        <v>0</v>
      </c>
    </row>
    <row r="830" spans="1:31" ht="14.25">
      <c r="A830" s="21"/>
      <c r="B830" s="19" t="s">
        <v>956</v>
      </c>
      <c r="C830" s="19" t="s">
        <v>1069</v>
      </c>
      <c r="D830" s="20" t="s">
        <v>1093</v>
      </c>
      <c r="E830" s="7"/>
      <c r="F830" s="9"/>
      <c r="G830" s="7"/>
      <c r="H830" s="7"/>
      <c r="I830" s="7"/>
      <c r="N830" s="26">
        <v>95355.01</v>
      </c>
      <c r="O830" s="26">
        <v>36144</v>
      </c>
      <c r="P830" s="26">
        <v>0</v>
      </c>
      <c r="Q830" s="26">
        <v>38713.45</v>
      </c>
      <c r="R830" s="26">
        <v>60905</v>
      </c>
      <c r="T830" s="26">
        <v>17000.24</v>
      </c>
      <c r="U830" s="137">
        <v>0</v>
      </c>
      <c r="V830" s="137">
        <v>0</v>
      </c>
      <c r="X830" s="137">
        <v>0</v>
      </c>
      <c r="Y830" s="26">
        <v>0</v>
      </c>
      <c r="Z830" s="167">
        <f t="shared" si="125"/>
        <v>0</v>
      </c>
      <c r="AA830" s="167">
        <v>0</v>
      </c>
      <c r="AB830" s="171">
        <v>0</v>
      </c>
      <c r="AC830" s="26">
        <v>0</v>
      </c>
      <c r="AE830" s="26">
        <f t="shared" si="126"/>
        <v>0</v>
      </c>
    </row>
    <row r="831" spans="1:31" ht="14.25">
      <c r="A831" s="21"/>
      <c r="B831" s="19" t="s">
        <v>1259</v>
      </c>
      <c r="C831" s="19" t="s">
        <v>547</v>
      </c>
      <c r="D831" s="20" t="s">
        <v>1260</v>
      </c>
      <c r="E831" s="7"/>
      <c r="F831" s="9"/>
      <c r="G831" s="7"/>
      <c r="H831" s="7"/>
      <c r="I831" s="7"/>
      <c r="T831" s="26">
        <v>0</v>
      </c>
      <c r="U831" s="137">
        <v>0</v>
      </c>
      <c r="V831" s="137">
        <v>0</v>
      </c>
      <c r="X831" s="137">
        <v>0</v>
      </c>
      <c r="Y831" s="26">
        <v>0</v>
      </c>
      <c r="Z831" s="167">
        <f t="shared" si="125"/>
        <v>0</v>
      </c>
      <c r="AA831" s="167">
        <v>0</v>
      </c>
      <c r="AB831" s="171">
        <v>0</v>
      </c>
      <c r="AC831" s="26">
        <v>0</v>
      </c>
      <c r="AE831" s="26">
        <f t="shared" si="126"/>
        <v>0</v>
      </c>
    </row>
    <row r="832" spans="1:31" ht="14.25">
      <c r="A832" s="21"/>
      <c r="B832" s="19" t="s">
        <v>93</v>
      </c>
      <c r="C832" s="19" t="s">
        <v>6</v>
      </c>
      <c r="D832" s="20" t="s">
        <v>489</v>
      </c>
      <c r="E832" s="7"/>
      <c r="F832" s="9"/>
      <c r="G832" s="7"/>
      <c r="H832" s="7">
        <v>12702.21</v>
      </c>
      <c r="I832" s="7">
        <v>0</v>
      </c>
      <c r="J832" s="26">
        <v>0</v>
      </c>
      <c r="K832" s="26">
        <v>0</v>
      </c>
      <c r="L832" s="26">
        <v>0</v>
      </c>
      <c r="M832" s="26">
        <v>0</v>
      </c>
      <c r="N832" s="26">
        <v>0</v>
      </c>
      <c r="O832" s="26">
        <v>0</v>
      </c>
      <c r="P832" s="26">
        <v>0</v>
      </c>
      <c r="Q832" s="26">
        <v>0</v>
      </c>
      <c r="T832" s="26">
        <v>0</v>
      </c>
      <c r="U832" s="137">
        <v>0</v>
      </c>
      <c r="V832" s="137">
        <v>0</v>
      </c>
      <c r="X832" s="137">
        <v>0</v>
      </c>
      <c r="Y832" s="26">
        <v>0</v>
      </c>
      <c r="Z832" s="167">
        <f t="shared" si="125"/>
        <v>0</v>
      </c>
      <c r="AA832" s="167">
        <v>0</v>
      </c>
      <c r="AB832" s="171">
        <v>0</v>
      </c>
      <c r="AC832" s="26">
        <v>0</v>
      </c>
      <c r="AE832" s="26">
        <f t="shared" si="126"/>
        <v>0</v>
      </c>
    </row>
    <row r="833" spans="1:31" ht="14.25">
      <c r="A833" s="21"/>
      <c r="B833" s="19" t="s">
        <v>490</v>
      </c>
      <c r="C833" s="19" t="s">
        <v>6</v>
      </c>
      <c r="D833" s="20" t="s">
        <v>376</v>
      </c>
      <c r="E833" s="7"/>
      <c r="F833" s="9"/>
      <c r="G833" s="7">
        <v>1332503.64</v>
      </c>
      <c r="H833" s="7"/>
      <c r="I833" s="7">
        <v>0</v>
      </c>
      <c r="J833" s="26">
        <v>389500</v>
      </c>
      <c r="K833" s="26">
        <v>474000</v>
      </c>
      <c r="L833" s="26">
        <v>37110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T833" s="26">
        <v>0</v>
      </c>
      <c r="U833" s="137">
        <v>0</v>
      </c>
      <c r="V833" s="137">
        <v>0</v>
      </c>
      <c r="X833" s="137">
        <v>0</v>
      </c>
      <c r="Y833" s="26">
        <v>100000</v>
      </c>
      <c r="Z833" s="167">
        <f t="shared" si="125"/>
        <v>100000</v>
      </c>
      <c r="AA833" s="167">
        <v>0</v>
      </c>
      <c r="AB833" s="171">
        <v>0</v>
      </c>
      <c r="AC833" s="26">
        <v>0</v>
      </c>
      <c r="AE833" s="26">
        <f t="shared" si="126"/>
        <v>0</v>
      </c>
    </row>
    <row r="834" spans="1:31" ht="15" thickBot="1">
      <c r="A834" s="31"/>
      <c r="B834" s="32" t="s">
        <v>1150</v>
      </c>
      <c r="C834" s="32" t="s">
        <v>6</v>
      </c>
      <c r="D834" s="33" t="s">
        <v>1151</v>
      </c>
      <c r="E834" s="34"/>
      <c r="F834" s="35"/>
      <c r="G834" s="34">
        <v>1332503.64</v>
      </c>
      <c r="H834" s="34"/>
      <c r="I834" s="34">
        <v>0</v>
      </c>
      <c r="J834" s="36">
        <v>389500</v>
      </c>
      <c r="K834" s="36">
        <v>474000</v>
      </c>
      <c r="L834" s="36">
        <v>37110</v>
      </c>
      <c r="M834" s="36">
        <v>0</v>
      </c>
      <c r="N834" s="36">
        <v>0</v>
      </c>
      <c r="O834" s="36">
        <v>0</v>
      </c>
      <c r="P834" s="36">
        <v>0</v>
      </c>
      <c r="Q834" s="36">
        <v>0</v>
      </c>
      <c r="R834" s="36"/>
      <c r="S834" s="36"/>
      <c r="T834" s="36">
        <v>0</v>
      </c>
      <c r="U834" s="138">
        <v>0</v>
      </c>
      <c r="V834" s="138">
        <v>0</v>
      </c>
      <c r="W834" s="138"/>
      <c r="X834" s="167">
        <v>0</v>
      </c>
      <c r="Y834" s="36">
        <v>0</v>
      </c>
      <c r="Z834" s="138">
        <f t="shared" si="125"/>
        <v>0</v>
      </c>
      <c r="AA834" s="138">
        <v>0</v>
      </c>
      <c r="AB834" s="170">
        <v>0</v>
      </c>
      <c r="AC834" s="36">
        <v>0</v>
      </c>
      <c r="AD834" s="36"/>
      <c r="AE834" s="36">
        <f t="shared" si="126"/>
        <v>0</v>
      </c>
    </row>
    <row r="835" spans="1:32" ht="15" thickBot="1">
      <c r="A835" s="1" t="s">
        <v>602</v>
      </c>
      <c r="B835" s="27"/>
      <c r="C835" s="19"/>
      <c r="D835" s="20"/>
      <c r="E835" s="9">
        <f>SUM(E659:E832)</f>
        <v>10645523</v>
      </c>
      <c r="F835" s="9">
        <f aca="true" t="shared" si="127" ref="F835:R835">SUM(F659:F833)</f>
        <v>11154223.849999998</v>
      </c>
      <c r="G835" s="37">
        <f t="shared" si="127"/>
        <v>13692138.620000005</v>
      </c>
      <c r="H835" s="37">
        <f t="shared" si="127"/>
        <v>13034656.720000006</v>
      </c>
      <c r="I835" s="37">
        <f t="shared" si="127"/>
        <v>13371446.219999993</v>
      </c>
      <c r="J835" s="37">
        <f t="shared" si="127"/>
        <v>14372464.15</v>
      </c>
      <c r="K835" s="37">
        <f t="shared" si="127"/>
        <v>13869394.77</v>
      </c>
      <c r="L835" s="37">
        <f t="shared" si="127"/>
        <v>13694595.269999992</v>
      </c>
      <c r="M835" s="37">
        <f t="shared" si="127"/>
        <v>14425964.119999995</v>
      </c>
      <c r="N835" s="37">
        <f t="shared" si="127"/>
        <v>15055029.939999996</v>
      </c>
      <c r="O835" s="37">
        <f t="shared" si="127"/>
        <v>15294800.809999999</v>
      </c>
      <c r="P835" s="37">
        <f t="shared" si="127"/>
        <v>13392078.170000002</v>
      </c>
      <c r="Q835" s="37">
        <f t="shared" si="127"/>
        <v>12979373.499999998</v>
      </c>
      <c r="R835" s="37">
        <f t="shared" si="127"/>
        <v>13984014.650000002</v>
      </c>
      <c r="S835" s="37">
        <v>13709839.77</v>
      </c>
      <c r="T835" s="37">
        <f aca="true" t="shared" si="128" ref="T835:AA835">SUM(T659:T834)</f>
        <v>14173473.59</v>
      </c>
      <c r="U835" s="144">
        <f t="shared" si="128"/>
        <v>14790585.740000004</v>
      </c>
      <c r="V835" s="144">
        <f t="shared" si="128"/>
        <v>15597107.620000001</v>
      </c>
      <c r="W835" s="144">
        <f t="shared" si="128"/>
        <v>15440994.36</v>
      </c>
      <c r="X835" s="144">
        <f t="shared" si="128"/>
        <v>17008437.739999995</v>
      </c>
      <c r="Y835" s="144">
        <f t="shared" si="128"/>
        <v>16795156</v>
      </c>
      <c r="Z835" s="144">
        <f t="shared" si="128"/>
        <v>16795256</v>
      </c>
      <c r="AA835" s="144">
        <f t="shared" si="128"/>
        <v>16225704.969999997</v>
      </c>
      <c r="AB835" s="68">
        <f>SUM(AA835/Z835)</f>
        <v>0.9660885770362772</v>
      </c>
      <c r="AC835" s="37">
        <f>SUM(AC659:AC834)</f>
        <v>8134156</v>
      </c>
      <c r="AD835" s="37">
        <f>SUM(AD659:AD834)</f>
        <v>265000</v>
      </c>
      <c r="AE835" s="59">
        <f>SUM(AC835+AD835)</f>
        <v>8399156</v>
      </c>
      <c r="AF835" s="218"/>
    </row>
    <row r="836" spans="8:31" ht="15" thickTop="1">
      <c r="H836" s="7"/>
      <c r="I836" s="15" t="s">
        <v>901</v>
      </c>
      <c r="J836" s="15" t="s">
        <v>901</v>
      </c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36"/>
      <c r="V836" s="136"/>
      <c r="W836" s="136"/>
      <c r="X836" s="136"/>
      <c r="Y836" s="136"/>
      <c r="Z836" s="136"/>
      <c r="AA836" s="136"/>
      <c r="AC836" s="15"/>
      <c r="AD836" s="15"/>
      <c r="AE836" s="15"/>
    </row>
    <row r="837" spans="1:31" ht="15" thickBot="1">
      <c r="A837" s="1" t="s">
        <v>882</v>
      </c>
      <c r="G837" s="59">
        <f aca="true" t="shared" si="129" ref="G837:M837">SUM(G835-G653)</f>
        <v>2012033.9700000007</v>
      </c>
      <c r="H837" s="59">
        <f t="shared" si="129"/>
        <v>314560.59000000544</v>
      </c>
      <c r="I837" s="59">
        <f t="shared" si="129"/>
        <v>-251936.4200000111</v>
      </c>
      <c r="J837" s="59">
        <f t="shared" si="129"/>
        <v>-268360.08000000194</v>
      </c>
      <c r="K837" s="59">
        <f t="shared" si="129"/>
        <v>-892151.3100000024</v>
      </c>
      <c r="L837" s="59">
        <f t="shared" si="129"/>
        <v>-293997.2000000067</v>
      </c>
      <c r="M837" s="59">
        <f t="shared" si="129"/>
        <v>247566.81999999657</v>
      </c>
      <c r="N837" s="59"/>
      <c r="O837" s="59">
        <f aca="true" t="shared" si="130" ref="O837:AA837">SUM(O835-O653)</f>
        <v>806928.6499999948</v>
      </c>
      <c r="P837" s="59">
        <f t="shared" si="130"/>
        <v>169898.07000000216</v>
      </c>
      <c r="Q837" s="59">
        <f t="shared" si="130"/>
        <v>-1027111.0800000001</v>
      </c>
      <c r="R837" s="59">
        <f t="shared" si="130"/>
        <v>109842.30800000206</v>
      </c>
      <c r="S837" s="59">
        <f t="shared" si="130"/>
        <v>-362918.18000000156</v>
      </c>
      <c r="T837" s="59">
        <f t="shared" si="130"/>
        <v>-730093.7399999984</v>
      </c>
      <c r="U837" s="59">
        <f t="shared" si="130"/>
        <v>329735.4500000067</v>
      </c>
      <c r="V837" s="59">
        <f t="shared" si="130"/>
        <v>-2278459.539999999</v>
      </c>
      <c r="W837" s="59">
        <f t="shared" si="130"/>
        <v>888631.6199999992</v>
      </c>
      <c r="X837" s="59">
        <f t="shared" si="130"/>
        <v>1135643.0499999952</v>
      </c>
      <c r="Y837" s="59">
        <f t="shared" si="130"/>
        <v>5000</v>
      </c>
      <c r="Z837" s="59">
        <f t="shared" si="130"/>
        <v>5100</v>
      </c>
      <c r="AA837" s="59">
        <f t="shared" si="130"/>
        <v>2212681.7299999967</v>
      </c>
      <c r="AB837" s="59"/>
      <c r="AC837" s="59">
        <f>SUM(AC835-AC653)</f>
        <v>-10402844</v>
      </c>
      <c r="AD837" s="59">
        <f>SUM(AD835-AD653)</f>
        <v>958425</v>
      </c>
      <c r="AE837" s="59">
        <f>SUM(AE835-AE653)</f>
        <v>-9444419</v>
      </c>
    </row>
    <row r="838" spans="10:24" ht="15" thickTop="1">
      <c r="J838" s="15" t="s">
        <v>982</v>
      </c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36"/>
      <c r="V838" s="136"/>
      <c r="W838" s="136"/>
      <c r="X838" s="136"/>
    </row>
    <row r="839" spans="3:31" ht="14.25">
      <c r="C839" s="1" t="s">
        <v>972</v>
      </c>
      <c r="Y839" s="137">
        <f>SUM(Y660:Y834)</f>
        <v>8032986</v>
      </c>
      <c r="AC839" s="26">
        <f>SUM(AC660:AC834)</f>
        <v>8134156</v>
      </c>
      <c r="AD839" s="26">
        <f>SUM(AD660:AD834)</f>
        <v>265000</v>
      </c>
      <c r="AE839" s="26">
        <f>SUM(AE660:AE834)</f>
        <v>8399156</v>
      </c>
    </row>
    <row r="840" spans="3:31" ht="14.25">
      <c r="C840" s="1" t="s">
        <v>973</v>
      </c>
      <c r="Y840" s="137">
        <v>0</v>
      </c>
      <c r="AC840" s="26">
        <v>0</v>
      </c>
      <c r="AD840" s="26">
        <v>0</v>
      </c>
      <c r="AE840" s="26">
        <v>150000</v>
      </c>
    </row>
    <row r="841" spans="25:31" ht="14.25">
      <c r="Y841" s="137">
        <f>SUM(Y839:Y840)</f>
        <v>8032986</v>
      </c>
      <c r="AC841" s="26">
        <f>SUM(AC839:AC840)</f>
        <v>8134156</v>
      </c>
      <c r="AD841" s="26">
        <v>0</v>
      </c>
      <c r="AE841" s="26">
        <f>SUM(AE839:AE840)</f>
        <v>8549156</v>
      </c>
    </row>
    <row r="842" spans="3:32" ht="15" thickBot="1">
      <c r="C842" s="1" t="s">
        <v>974</v>
      </c>
      <c r="Y842" s="138">
        <f>Y835</f>
        <v>16795156</v>
      </c>
      <c r="AC842" s="36">
        <f>AC653</f>
        <v>18537000</v>
      </c>
      <c r="AD842" s="36">
        <f>AD653</f>
        <v>-693425</v>
      </c>
      <c r="AE842" s="36">
        <f>AE653</f>
        <v>17843575</v>
      </c>
      <c r="AF842" s="218"/>
    </row>
    <row r="843" spans="3:32" ht="15" thickBot="1">
      <c r="C843" s="1" t="s">
        <v>975</v>
      </c>
      <c r="Y843" s="147">
        <f>SUM(Y842-Y841)</f>
        <v>8762170</v>
      </c>
      <c r="AA843" s="137">
        <f>Y843-AC843</f>
        <v>-1640674</v>
      </c>
      <c r="AC843" s="75">
        <f>SUM(AC842-AC841)</f>
        <v>10402844</v>
      </c>
      <c r="AD843" s="75">
        <f>SUM(AD842-AD841)</f>
        <v>-693425</v>
      </c>
      <c r="AE843" s="75">
        <f>SUM(AE842-AE841)</f>
        <v>9294419</v>
      </c>
      <c r="AF843" s="218"/>
    </row>
    <row r="844" ht="15" thickTop="1">
      <c r="AF844" s="218"/>
    </row>
    <row r="845" spans="25:32" ht="14.25">
      <c r="Y845" s="137">
        <v>20331816</v>
      </c>
      <c r="AC845" s="26">
        <v>19584180</v>
      </c>
      <c r="AD845" s="26">
        <v>20331816</v>
      </c>
      <c r="AE845" s="26">
        <v>19584180</v>
      </c>
      <c r="AF845" s="218"/>
    </row>
    <row r="846" spans="25:32" ht="14.25">
      <c r="Y846" s="82">
        <f>SUM(Y843/Y845)</f>
        <v>0.43095855284151696</v>
      </c>
      <c r="AC846" s="82">
        <f>SUM(AC843/AC845)</f>
        <v>0.5311860899971304</v>
      </c>
      <c r="AD846" s="82">
        <f>SUM(AD843/AD845)</f>
        <v>-0.034105413899083094</v>
      </c>
      <c r="AE846" s="82">
        <f>SUM(AE843/AE845)</f>
        <v>0.4745881114246295</v>
      </c>
      <c r="AF846" s="218"/>
    </row>
    <row r="847" spans="27:32" ht="14.25">
      <c r="AA847" s="62" t="s">
        <v>1379</v>
      </c>
      <c r="AB847" s="62" t="s">
        <v>1387</v>
      </c>
      <c r="AF847" s="221"/>
    </row>
    <row r="848" spans="27:31" ht="14.25">
      <c r="AA848" s="109">
        <v>0.1872</v>
      </c>
      <c r="AB848" s="109">
        <v>0.0454</v>
      </c>
      <c r="AC848" s="83">
        <f>SUM(AC846-Y846)/Y846</f>
        <v>0.23256885492761437</v>
      </c>
      <c r="AD848" s="83"/>
      <c r="AE848" s="83">
        <f>SUM(AE846-Y846)/Y846</f>
        <v>0.10123840980865063</v>
      </c>
    </row>
  </sheetData>
  <sheetProtection/>
  <printOptions gridLines="1"/>
  <pageMargins left="0.25" right="0" top="0.75" bottom="0.5" header="0.3" footer="0.3"/>
  <pageSetup horizontalDpi="600" verticalDpi="600" orientation="landscape" scale="64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166"/>
  <sheetViews>
    <sheetView zoomScale="75" zoomScaleNormal="75" zoomScalePageLayoutView="0" workbookViewId="0" topLeftCell="A1">
      <pane xSplit="4" ySplit="4" topLeftCell="V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9.00390625" defaultRowHeight="15.75"/>
  <cols>
    <col min="1" max="1" width="2.25390625" style="1" customWidth="1"/>
    <col min="2" max="2" width="4.625" style="1" bestFit="1" customWidth="1"/>
    <col min="3" max="3" width="9.00390625" style="1" customWidth="1"/>
    <col min="4" max="4" width="24.875" style="1" customWidth="1"/>
    <col min="5" max="8" width="14.00390625" style="1" hidden="1" customWidth="1"/>
    <col min="9" max="9" width="0.12890625" style="26" hidden="1" customWidth="1"/>
    <col min="10" max="10" width="13.00390625" style="26" hidden="1" customWidth="1"/>
    <col min="11" max="11" width="14.125" style="26" hidden="1" customWidth="1"/>
    <col min="12" max="12" width="0.2421875" style="26" hidden="1" customWidth="1"/>
    <col min="13" max="13" width="15.75390625" style="26" hidden="1" customWidth="1"/>
    <col min="14" max="15" width="15.125" style="26" hidden="1" customWidth="1"/>
    <col min="16" max="17" width="15.75390625" style="26" hidden="1" customWidth="1"/>
    <col min="18" max="18" width="13.875" style="26" hidden="1" customWidth="1"/>
    <col min="19" max="19" width="14.125" style="26" hidden="1" customWidth="1"/>
    <col min="20" max="20" width="14.75390625" style="26" hidden="1" customWidth="1"/>
    <col min="21" max="21" width="14.75390625" style="137" hidden="1" customWidth="1"/>
    <col min="22" max="22" width="14.75390625" style="137" customWidth="1"/>
    <col min="23" max="24" width="17.125" style="137" customWidth="1"/>
    <col min="25" max="25" width="15.25390625" style="137" customWidth="1"/>
    <col min="26" max="26" width="15.50390625" style="137" customWidth="1"/>
    <col min="27" max="27" width="15.25390625" style="137" customWidth="1"/>
    <col min="28" max="28" width="9.25390625" style="1" bestFit="1" customWidth="1"/>
    <col min="29" max="29" width="16.375" style="26" customWidth="1"/>
    <col min="30" max="30" width="13.375" style="26" customWidth="1"/>
    <col min="31" max="31" width="14.50390625" style="26" customWidth="1"/>
    <col min="32" max="32" width="13.50390625" style="1" customWidth="1"/>
    <col min="33" max="16384" width="9.00390625" style="1" customWidth="1"/>
  </cols>
  <sheetData>
    <row r="1" spans="1:31" ht="14.25">
      <c r="A1" s="1" t="s">
        <v>482</v>
      </c>
      <c r="C1" s="21"/>
      <c r="D1" s="66">
        <f ca="1">TODAY()</f>
        <v>45033</v>
      </c>
      <c r="E1" s="16" t="s">
        <v>0</v>
      </c>
      <c r="F1" s="14" t="s">
        <v>1</v>
      </c>
      <c r="G1" s="15" t="s">
        <v>2</v>
      </c>
      <c r="H1" s="14" t="s">
        <v>483</v>
      </c>
      <c r="I1" s="14" t="s">
        <v>484</v>
      </c>
      <c r="J1" s="14" t="s">
        <v>707</v>
      </c>
      <c r="K1" s="14" t="s">
        <v>894</v>
      </c>
      <c r="L1" s="14" t="s">
        <v>959</v>
      </c>
      <c r="M1" s="14" t="s">
        <v>1005</v>
      </c>
      <c r="N1" s="14" t="s">
        <v>1047</v>
      </c>
      <c r="O1" s="14" t="s">
        <v>1085</v>
      </c>
      <c r="P1" s="14" t="s">
        <v>1130</v>
      </c>
      <c r="Q1" s="14" t="s">
        <v>1165</v>
      </c>
      <c r="R1" s="14" t="s">
        <v>1175</v>
      </c>
      <c r="S1" s="14" t="s">
        <v>1185</v>
      </c>
      <c r="T1" s="14" t="s">
        <v>1207</v>
      </c>
      <c r="U1" s="133" t="s">
        <v>1221</v>
      </c>
      <c r="V1" s="133" t="s">
        <v>1236</v>
      </c>
      <c r="W1" s="133" t="s">
        <v>1280</v>
      </c>
      <c r="X1" s="133" t="s">
        <v>1357</v>
      </c>
      <c r="Y1" s="133" t="s">
        <v>1330</v>
      </c>
      <c r="Z1" s="133" t="s">
        <v>1330</v>
      </c>
      <c r="AA1" s="133" t="s">
        <v>1330</v>
      </c>
      <c r="AB1" s="61"/>
      <c r="AC1" s="14" t="s">
        <v>1356</v>
      </c>
      <c r="AD1" s="14" t="s">
        <v>1356</v>
      </c>
      <c r="AE1" s="14" t="s">
        <v>1356</v>
      </c>
    </row>
    <row r="2" spans="1:31" ht="14.25">
      <c r="A2" s="1" t="s">
        <v>1358</v>
      </c>
      <c r="C2" s="21"/>
      <c r="D2" s="21"/>
      <c r="E2" s="16"/>
      <c r="F2" s="14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33"/>
      <c r="V2" s="133"/>
      <c r="W2" s="133"/>
      <c r="X2" s="133"/>
      <c r="Y2" s="136" t="s">
        <v>700</v>
      </c>
      <c r="Z2" s="136" t="s">
        <v>951</v>
      </c>
      <c r="AA2" s="136" t="s">
        <v>902</v>
      </c>
      <c r="AB2" s="62"/>
      <c r="AC2" s="15" t="s">
        <v>1116</v>
      </c>
      <c r="AD2" s="15" t="s">
        <v>1328</v>
      </c>
      <c r="AE2" s="15" t="s">
        <v>700</v>
      </c>
    </row>
    <row r="3" spans="1:31" ht="14.25">
      <c r="A3" s="18" t="s">
        <v>1004</v>
      </c>
      <c r="C3" s="21"/>
      <c r="E3" s="16" t="s">
        <v>3</v>
      </c>
      <c r="F3" s="16" t="s">
        <v>3</v>
      </c>
      <c r="G3" s="16" t="s">
        <v>3</v>
      </c>
      <c r="H3" s="17" t="s">
        <v>3</v>
      </c>
      <c r="I3" s="17" t="s">
        <v>3</v>
      </c>
      <c r="J3" s="17" t="s">
        <v>3</v>
      </c>
      <c r="K3" s="17" t="s">
        <v>3</v>
      </c>
      <c r="L3" s="17" t="s">
        <v>3</v>
      </c>
      <c r="M3" s="17" t="s">
        <v>3</v>
      </c>
      <c r="N3" s="17" t="s">
        <v>3</v>
      </c>
      <c r="O3" s="17" t="s">
        <v>3</v>
      </c>
      <c r="P3" s="17" t="s">
        <v>3</v>
      </c>
      <c r="Q3" s="17" t="s">
        <v>3</v>
      </c>
      <c r="R3" s="17" t="s">
        <v>3</v>
      </c>
      <c r="S3" s="17" t="s">
        <v>3</v>
      </c>
      <c r="T3" s="17" t="s">
        <v>3</v>
      </c>
      <c r="U3" s="135" t="s">
        <v>3</v>
      </c>
      <c r="V3" s="135" t="s">
        <v>3</v>
      </c>
      <c r="W3" s="135" t="s">
        <v>3</v>
      </c>
      <c r="X3" s="135" t="s">
        <v>3</v>
      </c>
      <c r="Y3" s="135" t="s">
        <v>701</v>
      </c>
      <c r="Z3" s="160"/>
      <c r="AA3" s="160">
        <v>44985</v>
      </c>
      <c r="AB3" s="63" t="s">
        <v>903</v>
      </c>
      <c r="AC3" s="69"/>
      <c r="AD3" s="55"/>
      <c r="AE3" s="67" t="s">
        <v>701</v>
      </c>
    </row>
    <row r="4" spans="1:31" ht="14.25">
      <c r="A4" s="18" t="s">
        <v>606</v>
      </c>
      <c r="B4" s="27"/>
      <c r="C4" s="19"/>
      <c r="E4" s="7"/>
      <c r="F4" s="25"/>
      <c r="G4" s="25"/>
      <c r="H4" s="9"/>
      <c r="I4" s="9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33"/>
      <c r="V4" s="133"/>
      <c r="W4" s="133"/>
      <c r="X4" s="133"/>
      <c r="Y4" s="136"/>
      <c r="Z4" s="136"/>
      <c r="AA4" s="136"/>
      <c r="AB4" s="64"/>
      <c r="AC4" s="15"/>
      <c r="AD4" s="15"/>
      <c r="AE4" s="15"/>
    </row>
    <row r="5" spans="1:24" ht="14.25">
      <c r="A5" s="21" t="s">
        <v>296</v>
      </c>
      <c r="B5" s="19" t="s">
        <v>315</v>
      </c>
      <c r="C5" s="22" t="s">
        <v>521</v>
      </c>
      <c r="D5" s="18" t="s">
        <v>312</v>
      </c>
      <c r="E5" s="7"/>
      <c r="F5" s="25"/>
      <c r="G5" s="2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39"/>
      <c r="V5" s="139"/>
      <c r="W5" s="139"/>
      <c r="X5" s="139"/>
    </row>
    <row r="6" spans="3:32" s="96" customFormat="1" ht="14.25">
      <c r="C6" s="95" t="s">
        <v>729</v>
      </c>
      <c r="D6" s="96" t="s">
        <v>313</v>
      </c>
      <c r="E6" s="97">
        <v>1373122.64</v>
      </c>
      <c r="F6" s="98">
        <v>1278279.88</v>
      </c>
      <c r="G6" s="98">
        <v>1311350.49</v>
      </c>
      <c r="H6" s="98">
        <v>1484450.98</v>
      </c>
      <c r="I6" s="98">
        <v>1268650.81</v>
      </c>
      <c r="J6" s="98">
        <v>1603602.57</v>
      </c>
      <c r="K6" s="98">
        <v>1584720.57</v>
      </c>
      <c r="L6" s="98">
        <v>1527097.45</v>
      </c>
      <c r="M6" s="98">
        <v>1564333.38</v>
      </c>
      <c r="N6" s="98">
        <v>1393189.13</v>
      </c>
      <c r="O6" s="98">
        <v>1482817.22</v>
      </c>
      <c r="P6" s="98">
        <v>1776139.68</v>
      </c>
      <c r="Q6" s="98">
        <v>1590017.44</v>
      </c>
      <c r="R6" s="98">
        <v>1294772.8</v>
      </c>
      <c r="S6" s="98">
        <v>1381145.93</v>
      </c>
      <c r="T6" s="98">
        <v>1398694.37</v>
      </c>
      <c r="U6" s="148">
        <v>1339220.16</v>
      </c>
      <c r="V6" s="148">
        <v>1363785.77</v>
      </c>
      <c r="W6" s="139">
        <v>1426865.54</v>
      </c>
      <c r="X6" s="139">
        <v>1555258.88</v>
      </c>
      <c r="Y6" s="26">
        <v>1500000</v>
      </c>
      <c r="Z6" s="167">
        <f>Y6</f>
        <v>1500000</v>
      </c>
      <c r="AA6" s="137">
        <v>1082535.16</v>
      </c>
      <c r="AB6" s="64">
        <f>SUM(AA6/Z6)</f>
        <v>0.7216901066666667</v>
      </c>
      <c r="AC6" s="26">
        <v>1550000</v>
      </c>
      <c r="AD6" s="26"/>
      <c r="AE6" s="26">
        <f>SUM(AC6:AD6)</f>
        <v>1550000</v>
      </c>
      <c r="AF6" s="99"/>
    </row>
    <row r="7" spans="1:31" s="96" customFormat="1" ht="14.25">
      <c r="A7" s="100"/>
      <c r="B7" s="101"/>
      <c r="C7" s="95"/>
      <c r="E7" s="97"/>
      <c r="F7" s="102"/>
      <c r="G7" s="102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148"/>
      <c r="V7" s="148"/>
      <c r="W7" s="139"/>
      <c r="X7" s="139"/>
      <c r="Y7" s="26"/>
      <c r="Z7" s="167"/>
      <c r="AA7" s="137"/>
      <c r="AB7" s="64"/>
      <c r="AC7" s="26"/>
      <c r="AD7" s="26"/>
      <c r="AE7" s="26"/>
    </row>
    <row r="8" spans="1:31" s="96" customFormat="1" ht="14.25">
      <c r="A8" s="103" t="s">
        <v>296</v>
      </c>
      <c r="B8" s="101" t="s">
        <v>1117</v>
      </c>
      <c r="C8" s="95" t="s">
        <v>134</v>
      </c>
      <c r="D8" s="96" t="s">
        <v>1186</v>
      </c>
      <c r="E8" s="97"/>
      <c r="F8" s="102"/>
      <c r="G8" s="102"/>
      <c r="H8" s="98"/>
      <c r="I8" s="98"/>
      <c r="J8" s="98"/>
      <c r="K8" s="98"/>
      <c r="L8" s="98"/>
      <c r="M8" s="98"/>
      <c r="N8" s="98"/>
      <c r="O8" s="98"/>
      <c r="P8" s="98"/>
      <c r="Q8" s="98">
        <v>0</v>
      </c>
      <c r="R8" s="98">
        <v>1700.65</v>
      </c>
      <c r="S8" s="98">
        <v>0</v>
      </c>
      <c r="T8" s="98">
        <v>0</v>
      </c>
      <c r="U8" s="148">
        <v>178</v>
      </c>
      <c r="V8" s="148">
        <v>0</v>
      </c>
      <c r="W8" s="139">
        <v>1576</v>
      </c>
      <c r="X8" s="139">
        <v>690</v>
      </c>
      <c r="Y8" s="26">
        <v>3000</v>
      </c>
      <c r="Z8" s="167">
        <f aca="true" t="shared" si="0" ref="Z8:Z45">Y8</f>
        <v>3000</v>
      </c>
      <c r="AA8" s="137">
        <v>207.5</v>
      </c>
      <c r="AB8" s="64">
        <v>1</v>
      </c>
      <c r="AC8" s="26">
        <v>3000</v>
      </c>
      <c r="AD8" s="26"/>
      <c r="AE8" s="26">
        <f>SUM(AC8:AD8)</f>
        <v>3000</v>
      </c>
    </row>
    <row r="9" spans="1:31" s="96" customFormat="1" ht="14.25">
      <c r="A9" s="100"/>
      <c r="B9" s="101"/>
      <c r="C9" s="95" t="s">
        <v>1201</v>
      </c>
      <c r="D9" s="96" t="s">
        <v>1198</v>
      </c>
      <c r="E9" s="97"/>
      <c r="F9" s="102"/>
      <c r="G9" s="102"/>
      <c r="H9" s="98"/>
      <c r="I9" s="98"/>
      <c r="J9" s="98"/>
      <c r="K9" s="98"/>
      <c r="L9" s="98"/>
      <c r="M9" s="98"/>
      <c r="N9" s="98"/>
      <c r="O9" s="98"/>
      <c r="P9" s="98"/>
      <c r="Q9" s="98">
        <v>0</v>
      </c>
      <c r="R9" s="98">
        <v>750</v>
      </c>
      <c r="S9" s="98">
        <v>1030.2</v>
      </c>
      <c r="T9" s="98">
        <v>750</v>
      </c>
      <c r="U9" s="148">
        <v>750</v>
      </c>
      <c r="V9" s="148">
        <v>750</v>
      </c>
      <c r="W9" s="139">
        <v>682.5</v>
      </c>
      <c r="X9" s="139">
        <v>0</v>
      </c>
      <c r="Y9" s="26">
        <v>0</v>
      </c>
      <c r="Z9" s="167">
        <v>0</v>
      </c>
      <c r="AA9" s="137">
        <v>750</v>
      </c>
      <c r="AB9" s="64">
        <v>1</v>
      </c>
      <c r="AC9" s="26">
        <v>1000</v>
      </c>
      <c r="AD9" s="26"/>
      <c r="AE9" s="26">
        <f aca="true" t="shared" si="1" ref="AE9:AE45">SUM(AC9:AD9)</f>
        <v>1000</v>
      </c>
    </row>
    <row r="10" spans="1:31" s="96" customFormat="1" ht="14.25">
      <c r="A10" s="100"/>
      <c r="B10" s="101"/>
      <c r="C10" s="95"/>
      <c r="E10" s="97"/>
      <c r="F10" s="102"/>
      <c r="G10" s="102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48"/>
      <c r="V10" s="148"/>
      <c r="W10" s="139"/>
      <c r="X10" s="139"/>
      <c r="Y10" s="26"/>
      <c r="Z10" s="167"/>
      <c r="AA10" s="137"/>
      <c r="AB10" s="64"/>
      <c r="AC10" s="26"/>
      <c r="AD10" s="26"/>
      <c r="AE10" s="26">
        <f t="shared" si="1"/>
        <v>0</v>
      </c>
    </row>
    <row r="11" spans="1:31" s="96" customFormat="1" ht="14.25">
      <c r="A11" s="94" t="s">
        <v>296</v>
      </c>
      <c r="B11" s="95" t="s">
        <v>315</v>
      </c>
      <c r="C11" s="104" t="s">
        <v>521</v>
      </c>
      <c r="D11" s="105" t="s">
        <v>337</v>
      </c>
      <c r="E11" s="106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148"/>
      <c r="V11" s="148"/>
      <c r="W11" s="139"/>
      <c r="X11" s="139"/>
      <c r="Y11" s="26"/>
      <c r="Z11" s="167"/>
      <c r="AA11" s="137"/>
      <c r="AB11" s="64"/>
      <c r="AC11" s="26"/>
      <c r="AD11" s="26"/>
      <c r="AE11" s="26">
        <f t="shared" si="1"/>
        <v>0</v>
      </c>
    </row>
    <row r="12" spans="1:31" s="96" customFormat="1" ht="14.25" hidden="1">
      <c r="A12" s="94"/>
      <c r="B12" s="95"/>
      <c r="C12" s="95" t="s">
        <v>920</v>
      </c>
      <c r="D12" s="107" t="s">
        <v>919</v>
      </c>
      <c r="E12" s="106"/>
      <c r="F12" s="98"/>
      <c r="G12" s="98">
        <v>250000</v>
      </c>
      <c r="H12" s="98"/>
      <c r="I12" s="98"/>
      <c r="J12" s="98">
        <v>10000</v>
      </c>
      <c r="K12" s="98">
        <v>0</v>
      </c>
      <c r="L12" s="98">
        <v>0</v>
      </c>
      <c r="M12" s="98">
        <v>0</v>
      </c>
      <c r="N12" s="98">
        <v>0</v>
      </c>
      <c r="O12" s="98"/>
      <c r="P12" s="98"/>
      <c r="Q12" s="98"/>
      <c r="R12" s="98"/>
      <c r="S12" s="98"/>
      <c r="T12" s="98"/>
      <c r="U12" s="148"/>
      <c r="V12" s="148"/>
      <c r="W12" s="139"/>
      <c r="X12" s="139"/>
      <c r="Y12" s="26"/>
      <c r="Z12" s="167">
        <f t="shared" si="0"/>
        <v>0</v>
      </c>
      <c r="AA12" s="137"/>
      <c r="AB12" s="64">
        <v>0</v>
      </c>
      <c r="AC12" s="26"/>
      <c r="AD12" s="26"/>
      <c r="AE12" s="26">
        <f t="shared" si="1"/>
        <v>0</v>
      </c>
    </row>
    <row r="13" spans="1:31" s="96" customFormat="1" ht="14.25" hidden="1">
      <c r="A13" s="94"/>
      <c r="B13" s="95"/>
      <c r="C13" s="95" t="s">
        <v>362</v>
      </c>
      <c r="D13" s="107" t="s">
        <v>363</v>
      </c>
      <c r="E13" s="106"/>
      <c r="F13" s="98"/>
      <c r="G13" s="98">
        <v>250000</v>
      </c>
      <c r="H13" s="98"/>
      <c r="I13" s="98"/>
      <c r="J13" s="98"/>
      <c r="K13" s="98">
        <v>0</v>
      </c>
      <c r="L13" s="98">
        <v>0</v>
      </c>
      <c r="M13" s="98">
        <v>0</v>
      </c>
      <c r="N13" s="98">
        <v>0</v>
      </c>
      <c r="O13" s="98"/>
      <c r="P13" s="98"/>
      <c r="Q13" s="98"/>
      <c r="R13" s="98"/>
      <c r="S13" s="98"/>
      <c r="T13" s="98"/>
      <c r="U13" s="148"/>
      <c r="V13" s="148"/>
      <c r="W13" s="139"/>
      <c r="X13" s="139"/>
      <c r="Y13" s="26"/>
      <c r="Z13" s="167">
        <f t="shared" si="0"/>
        <v>0</v>
      </c>
      <c r="AA13" s="137"/>
      <c r="AB13" s="64">
        <v>0</v>
      </c>
      <c r="AC13" s="26"/>
      <c r="AD13" s="26"/>
      <c r="AE13" s="26">
        <f t="shared" si="1"/>
        <v>0</v>
      </c>
    </row>
    <row r="14" spans="1:31" s="96" customFormat="1" ht="14.25" hidden="1">
      <c r="A14" s="94"/>
      <c r="B14" s="95"/>
      <c r="C14" s="95" t="s">
        <v>116</v>
      </c>
      <c r="D14" s="107" t="s">
        <v>109</v>
      </c>
      <c r="E14" s="106"/>
      <c r="F14" s="98"/>
      <c r="G14" s="98"/>
      <c r="H14" s="98">
        <v>733.77</v>
      </c>
      <c r="I14" s="98"/>
      <c r="J14" s="98"/>
      <c r="K14" s="98">
        <v>0</v>
      </c>
      <c r="L14" s="98">
        <v>0</v>
      </c>
      <c r="M14" s="98">
        <v>0</v>
      </c>
      <c r="N14" s="98">
        <v>0</v>
      </c>
      <c r="O14" s="98"/>
      <c r="P14" s="98"/>
      <c r="Q14" s="98"/>
      <c r="R14" s="98"/>
      <c r="S14" s="98"/>
      <c r="T14" s="98"/>
      <c r="U14" s="148"/>
      <c r="V14" s="148"/>
      <c r="W14" s="139"/>
      <c r="X14" s="139"/>
      <c r="Y14" s="26"/>
      <c r="Z14" s="167">
        <f t="shared" si="0"/>
        <v>0</v>
      </c>
      <c r="AA14" s="137"/>
      <c r="AB14" s="64">
        <v>0</v>
      </c>
      <c r="AC14" s="26"/>
      <c r="AD14" s="26"/>
      <c r="AE14" s="26">
        <f t="shared" si="1"/>
        <v>0</v>
      </c>
    </row>
    <row r="15" spans="1:31" s="103" customFormat="1" ht="14.25">
      <c r="A15" s="94"/>
      <c r="B15" s="95"/>
      <c r="C15" s="95" t="s">
        <v>134</v>
      </c>
      <c r="D15" s="107" t="s">
        <v>108</v>
      </c>
      <c r="E15" s="106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48"/>
      <c r="V15" s="148">
        <v>0</v>
      </c>
      <c r="W15" s="139">
        <v>0</v>
      </c>
      <c r="X15" s="139">
        <v>0</v>
      </c>
      <c r="Y15" s="26">
        <v>0</v>
      </c>
      <c r="Z15" s="167">
        <v>0</v>
      </c>
      <c r="AA15" s="137">
        <v>83.17</v>
      </c>
      <c r="AB15" s="64">
        <v>1</v>
      </c>
      <c r="AC15" s="26">
        <v>0</v>
      </c>
      <c r="AD15" s="26"/>
      <c r="AE15" s="26"/>
    </row>
    <row r="16" spans="1:31" s="96" customFormat="1" ht="14.25">
      <c r="A16" s="94"/>
      <c r="B16" s="95"/>
      <c r="C16" s="95" t="s">
        <v>730</v>
      </c>
      <c r="D16" s="96" t="s">
        <v>338</v>
      </c>
      <c r="E16" s="97">
        <v>2567</v>
      </c>
      <c r="F16" s="98">
        <v>10099.31</v>
      </c>
      <c r="G16" s="98">
        <v>8579.73</v>
      </c>
      <c r="H16" s="97">
        <v>8853.73</v>
      </c>
      <c r="I16" s="97">
        <v>11159.95</v>
      </c>
      <c r="J16" s="97">
        <v>7199.12</v>
      </c>
      <c r="K16" s="97">
        <v>18191.77</v>
      </c>
      <c r="L16" s="97">
        <v>7246.79</v>
      </c>
      <c r="M16" s="97">
        <v>13107.45</v>
      </c>
      <c r="N16" s="97">
        <v>12067.13</v>
      </c>
      <c r="O16" s="97">
        <v>14719.06</v>
      </c>
      <c r="P16" s="97">
        <v>17606.34</v>
      </c>
      <c r="Q16" s="97">
        <v>20589</v>
      </c>
      <c r="R16" s="97">
        <v>14893.47</v>
      </c>
      <c r="S16" s="97">
        <v>9023.9</v>
      </c>
      <c r="T16" s="97">
        <v>13461.8</v>
      </c>
      <c r="U16" s="149">
        <v>13495.45</v>
      </c>
      <c r="V16" s="149">
        <v>13491.82</v>
      </c>
      <c r="W16" s="141">
        <v>21592.59</v>
      </c>
      <c r="X16" s="141">
        <v>13137.64</v>
      </c>
      <c r="Y16" s="26">
        <v>20000</v>
      </c>
      <c r="Z16" s="167">
        <f t="shared" si="0"/>
        <v>20000</v>
      </c>
      <c r="AA16" s="137">
        <v>14449.35</v>
      </c>
      <c r="AB16" s="64">
        <f aca="true" t="shared" si="2" ref="AB16:AB79">SUM(AA16/Z16)</f>
        <v>0.7224675</v>
      </c>
      <c r="AC16" s="26">
        <v>20000</v>
      </c>
      <c r="AD16" s="26"/>
      <c r="AE16" s="26">
        <f t="shared" si="1"/>
        <v>20000</v>
      </c>
    </row>
    <row r="17" spans="1:31" s="96" customFormat="1" ht="14.25">
      <c r="A17" s="94"/>
      <c r="B17" s="95"/>
      <c r="C17" s="95" t="s">
        <v>731</v>
      </c>
      <c r="D17" s="96" t="s">
        <v>95</v>
      </c>
      <c r="E17" s="97">
        <v>28</v>
      </c>
      <c r="F17" s="98">
        <v>150</v>
      </c>
      <c r="G17" s="98">
        <v>-5</v>
      </c>
      <c r="H17" s="97"/>
      <c r="I17" s="97"/>
      <c r="J17" s="97"/>
      <c r="K17" s="97">
        <v>0</v>
      </c>
      <c r="L17" s="97">
        <v>0</v>
      </c>
      <c r="M17" s="97">
        <v>0</v>
      </c>
      <c r="N17" s="97">
        <v>0</v>
      </c>
      <c r="O17" s="97"/>
      <c r="P17" s="97"/>
      <c r="Q17" s="97">
        <v>0</v>
      </c>
      <c r="R17" s="97">
        <v>0</v>
      </c>
      <c r="S17" s="97">
        <v>0</v>
      </c>
      <c r="T17" s="97">
        <v>0</v>
      </c>
      <c r="U17" s="149">
        <v>0</v>
      </c>
      <c r="V17" s="149">
        <v>0</v>
      </c>
      <c r="W17" s="141">
        <v>0</v>
      </c>
      <c r="X17" s="141">
        <v>0</v>
      </c>
      <c r="Y17" s="26">
        <v>0</v>
      </c>
      <c r="Z17" s="167">
        <f t="shared" si="0"/>
        <v>0</v>
      </c>
      <c r="AA17" s="137">
        <v>0</v>
      </c>
      <c r="AB17" s="64">
        <v>0</v>
      </c>
      <c r="AC17" s="26">
        <v>0</v>
      </c>
      <c r="AD17" s="26"/>
      <c r="AE17" s="26">
        <f t="shared" si="1"/>
        <v>0</v>
      </c>
    </row>
    <row r="18" spans="1:31" s="96" customFormat="1" ht="14.25">
      <c r="A18" s="94"/>
      <c r="B18" s="95"/>
      <c r="C18" s="95" t="s">
        <v>292</v>
      </c>
      <c r="D18" s="96" t="s">
        <v>617</v>
      </c>
      <c r="E18" s="97"/>
      <c r="F18" s="98"/>
      <c r="G18" s="98"/>
      <c r="H18" s="97">
        <v>20</v>
      </c>
      <c r="I18" s="108">
        <v>115.62</v>
      </c>
      <c r="J18" s="108">
        <v>42</v>
      </c>
      <c r="K18" s="108">
        <v>31.53</v>
      </c>
      <c r="L18" s="108">
        <v>80</v>
      </c>
      <c r="M18" s="108">
        <v>17.1</v>
      </c>
      <c r="N18" s="108">
        <v>0</v>
      </c>
      <c r="O18" s="108">
        <v>80</v>
      </c>
      <c r="P18" s="108"/>
      <c r="Q18" s="108">
        <v>-28.39</v>
      </c>
      <c r="R18" s="108">
        <v>125.69</v>
      </c>
      <c r="S18" s="108">
        <v>-153.05</v>
      </c>
      <c r="T18" s="108">
        <v>-27</v>
      </c>
      <c r="U18" s="148">
        <v>16.95</v>
      </c>
      <c r="V18" s="148">
        <v>0</v>
      </c>
      <c r="W18" s="139">
        <v>50</v>
      </c>
      <c r="X18" s="139">
        <v>50</v>
      </c>
      <c r="Y18" s="26">
        <v>0</v>
      </c>
      <c r="Z18" s="167">
        <f t="shared" si="0"/>
        <v>0</v>
      </c>
      <c r="AA18" s="137">
        <v>0</v>
      </c>
      <c r="AB18" s="64">
        <v>0</v>
      </c>
      <c r="AC18" s="26">
        <v>0</v>
      </c>
      <c r="AD18" s="26"/>
      <c r="AE18" s="26">
        <f t="shared" si="1"/>
        <v>0</v>
      </c>
    </row>
    <row r="19" spans="1:31" s="96" customFormat="1" ht="14.25">
      <c r="A19" s="94"/>
      <c r="B19" s="95"/>
      <c r="C19" s="95" t="s">
        <v>339</v>
      </c>
      <c r="D19" s="96" t="s">
        <v>340</v>
      </c>
      <c r="E19" s="97">
        <v>22000</v>
      </c>
      <c r="F19" s="98"/>
      <c r="G19" s="98"/>
      <c r="H19" s="97"/>
      <c r="I19" s="97"/>
      <c r="J19" s="97"/>
      <c r="K19" s="97">
        <v>0</v>
      </c>
      <c r="L19" s="97">
        <v>0</v>
      </c>
      <c r="M19" s="97">
        <v>0</v>
      </c>
      <c r="N19" s="97">
        <v>0</v>
      </c>
      <c r="O19" s="97"/>
      <c r="P19" s="97"/>
      <c r="Q19" s="97">
        <v>0</v>
      </c>
      <c r="R19" s="97">
        <v>0</v>
      </c>
      <c r="S19" s="97">
        <v>0</v>
      </c>
      <c r="T19" s="97">
        <v>0</v>
      </c>
      <c r="U19" s="149">
        <v>0</v>
      </c>
      <c r="V19" s="149">
        <v>0</v>
      </c>
      <c r="W19" s="141">
        <v>0</v>
      </c>
      <c r="X19" s="141">
        <v>0</v>
      </c>
      <c r="Y19" s="26">
        <v>0</v>
      </c>
      <c r="Z19" s="167">
        <f t="shared" si="0"/>
        <v>0</v>
      </c>
      <c r="AA19" s="137">
        <v>0</v>
      </c>
      <c r="AB19" s="64">
        <v>0</v>
      </c>
      <c r="AC19" s="26">
        <v>0</v>
      </c>
      <c r="AD19" s="26"/>
      <c r="AE19" s="26">
        <f t="shared" si="1"/>
        <v>0</v>
      </c>
    </row>
    <row r="20" spans="1:31" s="96" customFormat="1" ht="14.25">
      <c r="A20" s="94"/>
      <c r="B20" s="95"/>
      <c r="C20" s="95" t="s">
        <v>501</v>
      </c>
      <c r="D20" s="96" t="s">
        <v>1288</v>
      </c>
      <c r="E20" s="97"/>
      <c r="F20" s="98"/>
      <c r="G20" s="98"/>
      <c r="H20" s="97"/>
      <c r="I20" s="97"/>
      <c r="J20" s="97"/>
      <c r="K20" s="97"/>
      <c r="L20" s="97"/>
      <c r="M20" s="97"/>
      <c r="N20" s="97"/>
      <c r="O20" s="97">
        <v>4050</v>
      </c>
      <c r="P20" s="97"/>
      <c r="Q20" s="97">
        <v>15000</v>
      </c>
      <c r="R20" s="97">
        <v>0</v>
      </c>
      <c r="S20" s="97">
        <v>0</v>
      </c>
      <c r="T20" s="97">
        <v>391</v>
      </c>
      <c r="U20" s="149">
        <v>255</v>
      </c>
      <c r="V20" s="149">
        <v>0</v>
      </c>
      <c r="W20" s="141">
        <v>0</v>
      </c>
      <c r="X20" s="141">
        <v>3292.61</v>
      </c>
      <c r="Y20" s="26">
        <v>10000</v>
      </c>
      <c r="Z20" s="167">
        <f t="shared" si="0"/>
        <v>10000</v>
      </c>
      <c r="AA20" s="137">
        <v>0</v>
      </c>
      <c r="AB20" s="64">
        <v>0</v>
      </c>
      <c r="AC20" s="26">
        <v>10000</v>
      </c>
      <c r="AD20" s="26"/>
      <c r="AE20" s="26">
        <f t="shared" si="1"/>
        <v>10000</v>
      </c>
    </row>
    <row r="21" spans="1:31" s="96" customFormat="1" ht="14.25">
      <c r="A21" s="94"/>
      <c r="B21" s="95"/>
      <c r="C21" s="95" t="s">
        <v>421</v>
      </c>
      <c r="D21" s="96" t="s">
        <v>341</v>
      </c>
      <c r="E21" s="97">
        <v>0</v>
      </c>
      <c r="F21" s="98">
        <v>4724.81</v>
      </c>
      <c r="G21" s="98">
        <v>2281.96</v>
      </c>
      <c r="H21" s="97">
        <v>4118.88</v>
      </c>
      <c r="I21" s="97">
        <v>3997.19</v>
      </c>
      <c r="J21" s="97">
        <v>3819.26</v>
      </c>
      <c r="K21" s="97">
        <v>4489.92</v>
      </c>
      <c r="L21" s="97">
        <v>13234.74</v>
      </c>
      <c r="M21" s="97">
        <v>6637.74</v>
      </c>
      <c r="N21" s="97">
        <v>10407.69</v>
      </c>
      <c r="O21" s="97">
        <v>6690.97</v>
      </c>
      <c r="P21" s="97">
        <v>6041.83</v>
      </c>
      <c r="Q21" s="97">
        <v>9273.55</v>
      </c>
      <c r="R21" s="97">
        <v>5265.46</v>
      </c>
      <c r="S21" s="97">
        <v>8211.53</v>
      </c>
      <c r="T21" s="97">
        <v>9581.61</v>
      </c>
      <c r="U21" s="149">
        <v>5617.41</v>
      </c>
      <c r="V21" s="149">
        <v>15137.08</v>
      </c>
      <c r="W21" s="141">
        <v>17406.87</v>
      </c>
      <c r="X21" s="141">
        <v>16096.37</v>
      </c>
      <c r="Y21" s="26">
        <v>28000</v>
      </c>
      <c r="Z21" s="167">
        <f t="shared" si="0"/>
        <v>28000</v>
      </c>
      <c r="AA21" s="137">
        <v>12298.75</v>
      </c>
      <c r="AB21" s="64">
        <f t="shared" si="2"/>
        <v>0.43924107142857144</v>
      </c>
      <c r="AC21" s="26">
        <v>28000</v>
      </c>
      <c r="AD21" s="26"/>
      <c r="AE21" s="26">
        <f t="shared" si="1"/>
        <v>28000</v>
      </c>
    </row>
    <row r="22" spans="1:31" s="103" customFormat="1" ht="14.25">
      <c r="A22" s="94"/>
      <c r="B22" s="95"/>
      <c r="C22" s="95" t="s">
        <v>1319</v>
      </c>
      <c r="D22" s="103" t="s">
        <v>1320</v>
      </c>
      <c r="E22" s="97"/>
      <c r="F22" s="108"/>
      <c r="G22" s="108"/>
      <c r="H22" s="97"/>
      <c r="I22" s="97"/>
      <c r="J22" s="97"/>
      <c r="K22" s="97"/>
      <c r="L22" s="97"/>
      <c r="M22" s="97"/>
      <c r="N22" s="97"/>
      <c r="O22" s="97"/>
      <c r="P22" s="97"/>
      <c r="Q22" s="97">
        <v>0</v>
      </c>
      <c r="R22" s="97">
        <v>0</v>
      </c>
      <c r="S22" s="97">
        <v>0</v>
      </c>
      <c r="T22" s="97">
        <v>0</v>
      </c>
      <c r="U22" s="149">
        <v>0</v>
      </c>
      <c r="V22" s="149">
        <v>0</v>
      </c>
      <c r="W22" s="141">
        <v>0</v>
      </c>
      <c r="X22" s="141">
        <v>10487.08</v>
      </c>
      <c r="Y22" s="26">
        <v>12000</v>
      </c>
      <c r="Z22" s="167">
        <f t="shared" si="0"/>
        <v>12000</v>
      </c>
      <c r="AA22" s="137">
        <v>7606.18</v>
      </c>
      <c r="AB22" s="64">
        <v>0</v>
      </c>
      <c r="AC22" s="26">
        <v>12000</v>
      </c>
      <c r="AD22" s="26"/>
      <c r="AE22" s="26">
        <f t="shared" si="1"/>
        <v>12000</v>
      </c>
    </row>
    <row r="23" spans="1:31" ht="14.25">
      <c r="A23" s="21"/>
      <c r="B23" s="19"/>
      <c r="C23" s="19" t="s">
        <v>732</v>
      </c>
      <c r="D23" s="1" t="s">
        <v>342</v>
      </c>
      <c r="E23" s="7">
        <v>2987</v>
      </c>
      <c r="F23" s="9">
        <v>1405.27</v>
      </c>
      <c r="G23" s="9"/>
      <c r="H23" s="9">
        <v>1144.9</v>
      </c>
      <c r="I23" s="9">
        <v>1420.91</v>
      </c>
      <c r="J23" s="9">
        <v>0</v>
      </c>
      <c r="K23" s="9">
        <v>3083.89</v>
      </c>
      <c r="L23" s="9">
        <v>3023.68</v>
      </c>
      <c r="M23" s="9">
        <v>4461.2</v>
      </c>
      <c r="N23" s="9">
        <v>0</v>
      </c>
      <c r="O23" s="9">
        <v>3007</v>
      </c>
      <c r="P23" s="9">
        <v>3512.66</v>
      </c>
      <c r="Q23" s="9">
        <v>0</v>
      </c>
      <c r="R23" s="9">
        <v>0</v>
      </c>
      <c r="S23" s="9">
        <v>697.2</v>
      </c>
      <c r="T23" s="9">
        <v>0</v>
      </c>
      <c r="U23" s="139">
        <v>593.82</v>
      </c>
      <c r="V23" s="139">
        <v>2133</v>
      </c>
      <c r="W23" s="139">
        <v>1825</v>
      </c>
      <c r="X23" s="139">
        <v>4275</v>
      </c>
      <c r="Y23" s="26">
        <v>5000</v>
      </c>
      <c r="Z23" s="167">
        <f t="shared" si="0"/>
        <v>5000</v>
      </c>
      <c r="AA23" s="137">
        <v>0</v>
      </c>
      <c r="AB23" s="64">
        <f t="shared" si="2"/>
        <v>0</v>
      </c>
      <c r="AC23" s="26">
        <v>5000</v>
      </c>
      <c r="AE23" s="26">
        <f t="shared" si="1"/>
        <v>5000</v>
      </c>
    </row>
    <row r="24" spans="1:31" ht="14.25">
      <c r="A24" s="21"/>
      <c r="B24" s="19"/>
      <c r="C24" s="19" t="s">
        <v>156</v>
      </c>
      <c r="D24" s="1" t="s">
        <v>343</v>
      </c>
      <c r="E24" s="7">
        <v>1965</v>
      </c>
      <c r="F24" s="9">
        <v>4798.29</v>
      </c>
      <c r="G24" s="9">
        <v>3395.43</v>
      </c>
      <c r="H24" s="9">
        <v>1528.95</v>
      </c>
      <c r="I24" s="9">
        <v>54.8</v>
      </c>
      <c r="J24" s="9">
        <v>3200</v>
      </c>
      <c r="K24" s="9">
        <v>2183.55</v>
      </c>
      <c r="L24" s="9">
        <v>2883.7</v>
      </c>
      <c r="M24" s="9">
        <v>920</v>
      </c>
      <c r="N24" s="9">
        <v>440.2</v>
      </c>
      <c r="O24" s="9">
        <v>3366.5</v>
      </c>
      <c r="P24" s="9">
        <v>299.75</v>
      </c>
      <c r="Q24" s="9">
        <v>2438.7</v>
      </c>
      <c r="R24" s="9">
        <v>2309</v>
      </c>
      <c r="S24" s="9">
        <v>363.8</v>
      </c>
      <c r="T24" s="9">
        <v>277.33</v>
      </c>
      <c r="U24" s="139">
        <v>621.8</v>
      </c>
      <c r="V24" s="139">
        <v>3237.8</v>
      </c>
      <c r="W24" s="139">
        <v>5131.16</v>
      </c>
      <c r="X24" s="139">
        <v>6528.02</v>
      </c>
      <c r="Y24" s="26">
        <v>4000</v>
      </c>
      <c r="Z24" s="167">
        <f t="shared" si="0"/>
        <v>4000</v>
      </c>
      <c r="AA24" s="137">
        <v>2534</v>
      </c>
      <c r="AB24" s="64">
        <f t="shared" si="2"/>
        <v>0.6335</v>
      </c>
      <c r="AC24" s="26">
        <v>4000</v>
      </c>
      <c r="AE24" s="26">
        <f t="shared" si="1"/>
        <v>4000</v>
      </c>
    </row>
    <row r="25" spans="1:31" ht="14.25">
      <c r="A25" s="21"/>
      <c r="B25" s="19"/>
      <c r="C25" s="19" t="s">
        <v>847</v>
      </c>
      <c r="D25" s="1" t="s">
        <v>848</v>
      </c>
      <c r="E25" s="7"/>
      <c r="F25" s="9"/>
      <c r="G25" s="9"/>
      <c r="H25" s="9">
        <v>21526.01</v>
      </c>
      <c r="I25" s="9">
        <v>55892.28</v>
      </c>
      <c r="J25" s="9">
        <v>53901.05</v>
      </c>
      <c r="K25" s="9">
        <v>52253.8</v>
      </c>
      <c r="L25" s="9">
        <v>64072.38</v>
      </c>
      <c r="M25" s="9">
        <v>58355.55</v>
      </c>
      <c r="N25" s="9">
        <v>52901.08</v>
      </c>
      <c r="O25" s="9">
        <v>53675.1</v>
      </c>
      <c r="P25" s="9">
        <v>55783.16</v>
      </c>
      <c r="Q25" s="9">
        <v>54800.59</v>
      </c>
      <c r="R25" s="9">
        <v>50750.03</v>
      </c>
      <c r="S25" s="9">
        <v>49331.54</v>
      </c>
      <c r="T25" s="9">
        <v>57183.7</v>
      </c>
      <c r="U25" s="139">
        <v>53782.82</v>
      </c>
      <c r="V25" s="139">
        <v>50471.55</v>
      </c>
      <c r="W25" s="139">
        <v>50539.37</v>
      </c>
      <c r="X25" s="139">
        <v>52162.89</v>
      </c>
      <c r="Y25" s="26">
        <v>65000</v>
      </c>
      <c r="Z25" s="167">
        <f t="shared" si="0"/>
        <v>65000</v>
      </c>
      <c r="AA25" s="137">
        <v>32875.35</v>
      </c>
      <c r="AB25" s="64">
        <f t="shared" si="2"/>
        <v>0.5057746153846153</v>
      </c>
      <c r="AC25" s="26">
        <v>65000</v>
      </c>
      <c r="AE25" s="26">
        <f t="shared" si="1"/>
        <v>65000</v>
      </c>
    </row>
    <row r="26" spans="1:31" ht="14.25">
      <c r="A26" s="21"/>
      <c r="B26" s="19"/>
      <c r="C26" s="19" t="s">
        <v>380</v>
      </c>
      <c r="D26" s="1" t="s">
        <v>508</v>
      </c>
      <c r="E26" s="7">
        <v>2889</v>
      </c>
      <c r="F26" s="9">
        <v>1373.89</v>
      </c>
      <c r="G26" s="9">
        <v>1513.1</v>
      </c>
      <c r="H26" s="9">
        <v>1732.16</v>
      </c>
      <c r="I26" s="9">
        <v>1259</v>
      </c>
      <c r="J26" s="9">
        <v>1942.42</v>
      </c>
      <c r="K26" s="9">
        <v>450</v>
      </c>
      <c r="L26" s="9">
        <v>1283</v>
      </c>
      <c r="M26" s="9">
        <v>640.5</v>
      </c>
      <c r="N26" s="9">
        <v>552</v>
      </c>
      <c r="O26" s="9">
        <v>554</v>
      </c>
      <c r="P26" s="9">
        <v>382</v>
      </c>
      <c r="Q26" s="9">
        <v>483</v>
      </c>
      <c r="R26" s="9">
        <v>739</v>
      </c>
      <c r="S26" s="9">
        <v>434.9</v>
      </c>
      <c r="T26" s="9">
        <v>252.99</v>
      </c>
      <c r="U26" s="139">
        <v>702.99</v>
      </c>
      <c r="V26" s="139">
        <v>436.95</v>
      </c>
      <c r="W26" s="139">
        <v>508</v>
      </c>
      <c r="X26" s="139">
        <v>365</v>
      </c>
      <c r="Y26" s="26">
        <v>3000</v>
      </c>
      <c r="Z26" s="167">
        <f t="shared" si="0"/>
        <v>3000</v>
      </c>
      <c r="AA26" s="137">
        <v>233.12</v>
      </c>
      <c r="AB26" s="64">
        <f t="shared" si="2"/>
        <v>0.07770666666666667</v>
      </c>
      <c r="AC26" s="26">
        <v>3000</v>
      </c>
      <c r="AE26" s="26">
        <f t="shared" si="1"/>
        <v>3000</v>
      </c>
    </row>
    <row r="27" spans="1:31" ht="14.25">
      <c r="A27" s="21"/>
      <c r="B27" s="19"/>
      <c r="C27" s="19" t="s">
        <v>733</v>
      </c>
      <c r="D27" s="1" t="s">
        <v>344</v>
      </c>
      <c r="E27" s="7"/>
      <c r="F27" s="9">
        <v>2000</v>
      </c>
      <c r="G27" s="9">
        <v>2000</v>
      </c>
      <c r="H27" s="9">
        <v>2000</v>
      </c>
      <c r="I27" s="9">
        <v>2000</v>
      </c>
      <c r="J27" s="9">
        <v>2000</v>
      </c>
      <c r="K27" s="9">
        <v>2000</v>
      </c>
      <c r="L27" s="9">
        <v>2000</v>
      </c>
      <c r="M27" s="9">
        <v>2000</v>
      </c>
      <c r="N27" s="9">
        <v>2000</v>
      </c>
      <c r="O27" s="9">
        <v>2000</v>
      </c>
      <c r="P27" s="9">
        <v>2000</v>
      </c>
      <c r="Q27" s="9">
        <v>6000</v>
      </c>
      <c r="R27" s="9">
        <v>6000</v>
      </c>
      <c r="S27" s="9">
        <v>6000</v>
      </c>
      <c r="T27" s="9">
        <v>6000</v>
      </c>
      <c r="U27" s="139">
        <v>6000</v>
      </c>
      <c r="V27" s="139">
        <v>6000</v>
      </c>
      <c r="W27" s="139">
        <v>6000</v>
      </c>
      <c r="X27" s="139">
        <v>6000</v>
      </c>
      <c r="Y27" s="26">
        <v>6000</v>
      </c>
      <c r="Z27" s="167">
        <f t="shared" si="0"/>
        <v>6000</v>
      </c>
      <c r="AA27" s="137">
        <v>3000</v>
      </c>
      <c r="AB27" s="64">
        <f t="shared" si="2"/>
        <v>0.5</v>
      </c>
      <c r="AC27" s="26">
        <v>6000</v>
      </c>
      <c r="AE27" s="26">
        <f t="shared" si="1"/>
        <v>6000</v>
      </c>
    </row>
    <row r="28" spans="1:31" ht="14.25">
      <c r="A28" s="21"/>
      <c r="B28" s="19"/>
      <c r="C28" s="19" t="s">
        <v>734</v>
      </c>
      <c r="D28" s="1" t="s">
        <v>345</v>
      </c>
      <c r="E28" s="7"/>
      <c r="F28" s="9">
        <v>4000</v>
      </c>
      <c r="G28" s="9">
        <v>4000</v>
      </c>
      <c r="H28" s="9">
        <v>4000</v>
      </c>
      <c r="I28" s="9">
        <v>4000</v>
      </c>
      <c r="J28" s="9">
        <v>4000</v>
      </c>
      <c r="K28" s="9">
        <v>4000</v>
      </c>
      <c r="L28" s="9">
        <v>4000</v>
      </c>
      <c r="M28" s="9">
        <v>4000</v>
      </c>
      <c r="N28" s="9">
        <v>4000</v>
      </c>
      <c r="O28" s="9">
        <v>4000</v>
      </c>
      <c r="P28" s="9">
        <v>4000</v>
      </c>
      <c r="Q28" s="9">
        <v>2000</v>
      </c>
      <c r="R28" s="9">
        <v>2000</v>
      </c>
      <c r="S28" s="9">
        <v>2000</v>
      </c>
      <c r="T28" s="9">
        <v>2000</v>
      </c>
      <c r="U28" s="139">
        <v>2000</v>
      </c>
      <c r="V28" s="139">
        <v>2000</v>
      </c>
      <c r="W28" s="139">
        <v>2000</v>
      </c>
      <c r="X28" s="139">
        <v>2000</v>
      </c>
      <c r="Y28" s="26">
        <v>2000</v>
      </c>
      <c r="Z28" s="167">
        <f t="shared" si="0"/>
        <v>2000</v>
      </c>
      <c r="AA28" s="137">
        <v>1000</v>
      </c>
      <c r="AB28" s="64">
        <f t="shared" si="2"/>
        <v>0.5</v>
      </c>
      <c r="AC28" s="26">
        <v>2000</v>
      </c>
      <c r="AE28" s="26">
        <f t="shared" si="1"/>
        <v>2000</v>
      </c>
    </row>
    <row r="29" spans="1:31" ht="14.25">
      <c r="A29" s="21"/>
      <c r="B29" s="19"/>
      <c r="C29" s="19" t="s">
        <v>735</v>
      </c>
      <c r="D29" s="1" t="s">
        <v>977</v>
      </c>
      <c r="E29" s="7"/>
      <c r="F29" s="9">
        <v>22400</v>
      </c>
      <c r="G29" s="9"/>
      <c r="H29" s="9">
        <v>0</v>
      </c>
      <c r="I29" s="9">
        <v>0</v>
      </c>
      <c r="J29" s="9"/>
      <c r="K29" s="9">
        <v>8400</v>
      </c>
      <c r="L29" s="9">
        <v>8400</v>
      </c>
      <c r="M29" s="9">
        <v>8400</v>
      </c>
      <c r="N29" s="9">
        <v>14000</v>
      </c>
      <c r="O29" s="9">
        <v>14000</v>
      </c>
      <c r="P29" s="9">
        <v>14000</v>
      </c>
      <c r="Q29" s="9">
        <v>14000</v>
      </c>
      <c r="R29" s="9">
        <v>14000</v>
      </c>
      <c r="S29" s="9">
        <v>14000</v>
      </c>
      <c r="T29" s="9">
        <v>14000</v>
      </c>
      <c r="U29" s="139">
        <v>14000</v>
      </c>
      <c r="V29" s="139">
        <v>14000</v>
      </c>
      <c r="W29" s="139">
        <v>14000</v>
      </c>
      <c r="X29" s="139">
        <v>0</v>
      </c>
      <c r="Y29" s="26">
        <v>0</v>
      </c>
      <c r="Z29" s="167">
        <f t="shared" si="0"/>
        <v>0</v>
      </c>
      <c r="AA29" s="137">
        <v>0</v>
      </c>
      <c r="AB29" s="64">
        <v>0</v>
      </c>
      <c r="AC29" s="26">
        <v>0</v>
      </c>
      <c r="AE29" s="26">
        <f t="shared" si="1"/>
        <v>0</v>
      </c>
    </row>
    <row r="30" spans="1:31" ht="14.25">
      <c r="A30" s="21"/>
      <c r="B30" s="19"/>
      <c r="C30" s="19">
        <v>4310</v>
      </c>
      <c r="D30" s="1" t="s">
        <v>246</v>
      </c>
      <c r="E30" s="7">
        <v>25907</v>
      </c>
      <c r="F30" s="9">
        <v>30204.92</v>
      </c>
      <c r="G30" s="9">
        <v>35515.47</v>
      </c>
      <c r="H30" s="7">
        <v>40200.93</v>
      </c>
      <c r="I30" s="7">
        <v>28634.44</v>
      </c>
      <c r="J30" s="7">
        <v>29658.3</v>
      </c>
      <c r="K30" s="7">
        <v>37494.52</v>
      </c>
      <c r="L30" s="7">
        <v>36895.57</v>
      </c>
      <c r="M30" s="7">
        <v>34659.16</v>
      </c>
      <c r="N30" s="7">
        <v>28262.93</v>
      </c>
      <c r="O30" s="7">
        <v>26884.03</v>
      </c>
      <c r="P30" s="7">
        <v>34545.75</v>
      </c>
      <c r="Q30" s="7">
        <v>36014.31</v>
      </c>
      <c r="R30" s="7">
        <v>40961.15</v>
      </c>
      <c r="S30" s="7">
        <v>43224.25</v>
      </c>
      <c r="T30" s="7">
        <v>40836.44</v>
      </c>
      <c r="U30" s="141">
        <v>44333.67</v>
      </c>
      <c r="V30" s="141">
        <v>44379.21</v>
      </c>
      <c r="W30" s="141">
        <v>44609.17</v>
      </c>
      <c r="X30" s="141">
        <v>31403.97</v>
      </c>
      <c r="Y30" s="26">
        <v>46400</v>
      </c>
      <c r="Z30" s="167">
        <f t="shared" si="0"/>
        <v>46400</v>
      </c>
      <c r="AA30" s="137">
        <v>26984.51</v>
      </c>
      <c r="AB30" s="64">
        <f t="shared" si="2"/>
        <v>0.5815627155172414</v>
      </c>
      <c r="AC30" s="26">
        <v>44300</v>
      </c>
      <c r="AE30" s="26">
        <f t="shared" si="1"/>
        <v>44300</v>
      </c>
    </row>
    <row r="31" spans="1:31" ht="14.25">
      <c r="A31" s="21"/>
      <c r="B31" s="19"/>
      <c r="C31" s="19" t="s">
        <v>736</v>
      </c>
      <c r="D31" s="1" t="s">
        <v>346</v>
      </c>
      <c r="E31" s="7">
        <v>15929</v>
      </c>
      <c r="F31" s="9">
        <v>9492.11</v>
      </c>
      <c r="G31" s="9">
        <v>11736.95</v>
      </c>
      <c r="H31" s="9">
        <v>16099.61</v>
      </c>
      <c r="I31" s="9">
        <v>13322.94</v>
      </c>
      <c r="J31" s="9">
        <v>12684.8</v>
      </c>
      <c r="K31" s="9">
        <v>14792.28</v>
      </c>
      <c r="L31" s="9">
        <v>13484</v>
      </c>
      <c r="M31" s="9">
        <v>11184.16</v>
      </c>
      <c r="N31" s="9">
        <v>15525</v>
      </c>
      <c r="O31" s="9">
        <v>18134.95</v>
      </c>
      <c r="P31" s="9">
        <v>21711</v>
      </c>
      <c r="Q31" s="9">
        <v>20367.55</v>
      </c>
      <c r="R31" s="9">
        <v>17776.17</v>
      </c>
      <c r="S31" s="9">
        <v>21457.57</v>
      </c>
      <c r="T31" s="9">
        <v>21348.66</v>
      </c>
      <c r="U31" s="139">
        <v>23718.75</v>
      </c>
      <c r="V31" s="139">
        <v>26513.41</v>
      </c>
      <c r="W31" s="139">
        <v>26195.11</v>
      </c>
      <c r="X31" s="139">
        <v>23032.42</v>
      </c>
      <c r="Y31" s="26">
        <v>25000</v>
      </c>
      <c r="Z31" s="167">
        <f t="shared" si="0"/>
        <v>25000</v>
      </c>
      <c r="AA31" s="137">
        <v>21759.45</v>
      </c>
      <c r="AB31" s="64">
        <f t="shared" si="2"/>
        <v>0.870378</v>
      </c>
      <c r="AC31" s="26">
        <v>20000</v>
      </c>
      <c r="AE31" s="26">
        <f t="shared" si="1"/>
        <v>20000</v>
      </c>
    </row>
    <row r="32" spans="1:31" ht="14.25">
      <c r="A32" s="21"/>
      <c r="B32" s="19"/>
      <c r="C32" s="19" t="s">
        <v>737</v>
      </c>
      <c r="D32" s="1" t="s">
        <v>96</v>
      </c>
      <c r="E32" s="7">
        <v>748</v>
      </c>
      <c r="F32" s="9">
        <v>995.99</v>
      </c>
      <c r="G32" s="9">
        <v>706.01</v>
      </c>
      <c r="H32" s="9">
        <v>1641.45</v>
      </c>
      <c r="I32" s="9">
        <v>1373</v>
      </c>
      <c r="J32" s="9">
        <v>1913.97</v>
      </c>
      <c r="K32" s="9">
        <v>829.77</v>
      </c>
      <c r="L32" s="9">
        <v>1375</v>
      </c>
      <c r="M32" s="9">
        <v>567</v>
      </c>
      <c r="N32" s="9">
        <v>1807.86</v>
      </c>
      <c r="O32" s="9">
        <v>1813.25</v>
      </c>
      <c r="P32" s="9">
        <v>2034.14</v>
      </c>
      <c r="Q32" s="9">
        <v>2004.83</v>
      </c>
      <c r="R32" s="9">
        <v>1330.23</v>
      </c>
      <c r="S32" s="9">
        <v>1690.12</v>
      </c>
      <c r="T32" s="9">
        <v>1753.21</v>
      </c>
      <c r="U32" s="139">
        <v>3507.23</v>
      </c>
      <c r="V32" s="139">
        <v>2064.46</v>
      </c>
      <c r="W32" s="139">
        <v>3812.15</v>
      </c>
      <c r="X32" s="139">
        <v>3583.08</v>
      </c>
      <c r="Y32" s="26">
        <v>4000</v>
      </c>
      <c r="Z32" s="167">
        <f t="shared" si="0"/>
        <v>4000</v>
      </c>
      <c r="AA32" s="137">
        <v>1350</v>
      </c>
      <c r="AB32" s="64">
        <f t="shared" si="2"/>
        <v>0.3375</v>
      </c>
      <c r="AC32" s="26">
        <v>4000</v>
      </c>
      <c r="AE32" s="26">
        <f t="shared" si="1"/>
        <v>4000</v>
      </c>
    </row>
    <row r="33" spans="1:31" ht="14.25">
      <c r="A33" s="21"/>
      <c r="B33" s="19"/>
      <c r="C33" s="19">
        <v>8310</v>
      </c>
      <c r="D33" s="20" t="s">
        <v>140</v>
      </c>
      <c r="E33" s="7">
        <v>8265</v>
      </c>
      <c r="F33" s="9">
        <v>35175</v>
      </c>
      <c r="G33" s="9">
        <v>47907.88</v>
      </c>
      <c r="H33" s="9">
        <v>59766.97</v>
      </c>
      <c r="I33" s="9">
        <v>57105.59</v>
      </c>
      <c r="J33" s="9">
        <v>57105.59</v>
      </c>
      <c r="K33" s="9">
        <v>48319.5</v>
      </c>
      <c r="L33" s="9">
        <v>45994.29</v>
      </c>
      <c r="M33" s="9">
        <v>84143.22</v>
      </c>
      <c r="N33" s="9">
        <v>122171.28</v>
      </c>
      <c r="O33" s="9">
        <v>154559.07</v>
      </c>
      <c r="P33" s="9">
        <v>176294.08</v>
      </c>
      <c r="Q33" s="9">
        <v>173485.72</v>
      </c>
      <c r="R33" s="9">
        <v>162531.37</v>
      </c>
      <c r="S33" s="9">
        <v>121174.17</v>
      </c>
      <c r="T33" s="9">
        <v>111824.13</v>
      </c>
      <c r="U33" s="139">
        <v>114971.9</v>
      </c>
      <c r="V33" s="139">
        <v>113431.17</v>
      </c>
      <c r="W33" s="139">
        <v>105423.69</v>
      </c>
      <c r="X33" s="139">
        <v>119269.54</v>
      </c>
      <c r="Y33" s="26">
        <v>102300</v>
      </c>
      <c r="Z33" s="167">
        <f t="shared" si="0"/>
        <v>102300</v>
      </c>
      <c r="AA33" s="137">
        <v>81701.36</v>
      </c>
      <c r="AB33" s="64">
        <f t="shared" si="2"/>
        <v>0.79864477028348</v>
      </c>
      <c r="AC33" s="26">
        <v>107500</v>
      </c>
      <c r="AE33" s="26">
        <f t="shared" si="1"/>
        <v>107500</v>
      </c>
    </row>
    <row r="34" spans="1:31" ht="14.25">
      <c r="A34" s="21"/>
      <c r="B34" s="19"/>
      <c r="C34" s="19">
        <v>8330</v>
      </c>
      <c r="D34" s="1" t="s">
        <v>100</v>
      </c>
      <c r="E34" s="7">
        <v>34756</v>
      </c>
      <c r="F34" s="9">
        <v>38435.59</v>
      </c>
      <c r="G34" s="9">
        <v>36798.26</v>
      </c>
      <c r="H34" s="9">
        <v>40113.69</v>
      </c>
      <c r="I34" s="9">
        <v>42243.96</v>
      </c>
      <c r="J34" s="9">
        <v>45356.4</v>
      </c>
      <c r="K34" s="9">
        <v>47229.83</v>
      </c>
      <c r="L34" s="9">
        <v>53565.99</v>
      </c>
      <c r="M34" s="9">
        <v>53985.41</v>
      </c>
      <c r="N34" s="9">
        <v>51825.79</v>
      </c>
      <c r="O34" s="9">
        <v>59375.83</v>
      </c>
      <c r="P34" s="9">
        <v>53154.05</v>
      </c>
      <c r="Q34" s="9">
        <v>59158.91</v>
      </c>
      <c r="R34" s="9">
        <v>54233.55</v>
      </c>
      <c r="S34" s="9">
        <v>59095.98</v>
      </c>
      <c r="T34" s="9">
        <v>53598.92</v>
      </c>
      <c r="U34" s="139">
        <v>59413.68</v>
      </c>
      <c r="V34" s="139">
        <v>53173.03</v>
      </c>
      <c r="W34" s="139">
        <v>51947.12</v>
      </c>
      <c r="X34" s="139">
        <v>52729.56</v>
      </c>
      <c r="Y34" s="26">
        <v>63600</v>
      </c>
      <c r="Z34" s="167">
        <f t="shared" si="0"/>
        <v>63600</v>
      </c>
      <c r="AA34" s="137">
        <v>45095.62</v>
      </c>
      <c r="AB34" s="64">
        <f t="shared" si="2"/>
        <v>0.7090506289308176</v>
      </c>
      <c r="AC34" s="137">
        <v>70700</v>
      </c>
      <c r="AE34" s="26">
        <f t="shared" si="1"/>
        <v>70700</v>
      </c>
    </row>
    <row r="35" spans="1:31" ht="14.25">
      <c r="A35" s="21"/>
      <c r="B35" s="19"/>
      <c r="C35" s="19">
        <v>8340</v>
      </c>
      <c r="D35" s="1" t="s">
        <v>217</v>
      </c>
      <c r="E35" s="7">
        <v>18137</v>
      </c>
      <c r="F35" s="9">
        <v>32214.46</v>
      </c>
      <c r="G35" s="9">
        <v>34545.15</v>
      </c>
      <c r="H35" s="9">
        <v>23856.28</v>
      </c>
      <c r="I35" s="9">
        <v>19506.13</v>
      </c>
      <c r="J35" s="9">
        <v>17352.71</v>
      </c>
      <c r="K35" s="9">
        <v>8331.96</v>
      </c>
      <c r="L35" s="9">
        <v>3536.72</v>
      </c>
      <c r="M35" s="9">
        <v>15276.47</v>
      </c>
      <c r="N35" s="9">
        <v>13580</v>
      </c>
      <c r="O35" s="9">
        <v>16487.76</v>
      </c>
      <c r="P35" s="9">
        <v>13665.93</v>
      </c>
      <c r="Q35" s="9">
        <v>14501.03</v>
      </c>
      <c r="R35" s="9">
        <v>13175.15</v>
      </c>
      <c r="S35" s="9">
        <v>2179.13</v>
      </c>
      <c r="T35" s="9">
        <v>14237.09</v>
      </c>
      <c r="U35" s="139">
        <v>11980.51</v>
      </c>
      <c r="V35" s="139">
        <v>8637.5</v>
      </c>
      <c r="W35" s="139">
        <v>11334.4</v>
      </c>
      <c r="X35" s="139">
        <v>6724.68</v>
      </c>
      <c r="Y35" s="26">
        <v>10300</v>
      </c>
      <c r="Z35" s="167">
        <f t="shared" si="0"/>
        <v>10300</v>
      </c>
      <c r="AA35" s="137">
        <v>5091.22</v>
      </c>
      <c r="AB35" s="64">
        <f t="shared" si="2"/>
        <v>0.4942932038834952</v>
      </c>
      <c r="AC35" s="26">
        <v>9000</v>
      </c>
      <c r="AE35" s="26">
        <f t="shared" si="1"/>
        <v>9000</v>
      </c>
    </row>
    <row r="36" spans="1:31" ht="14.25">
      <c r="A36" s="21"/>
      <c r="B36" s="19"/>
      <c r="C36" s="19" t="s">
        <v>494</v>
      </c>
      <c r="D36" s="1" t="s">
        <v>364</v>
      </c>
      <c r="E36" s="7">
        <v>0</v>
      </c>
      <c r="F36" s="9"/>
      <c r="G36" s="9">
        <v>5239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139">
        <v>0</v>
      </c>
      <c r="V36" s="139">
        <v>0</v>
      </c>
      <c r="W36" s="139">
        <v>0</v>
      </c>
      <c r="X36" s="139">
        <v>0</v>
      </c>
      <c r="Y36" s="26">
        <v>500</v>
      </c>
      <c r="Z36" s="167">
        <f t="shared" si="0"/>
        <v>500</v>
      </c>
      <c r="AA36" s="137">
        <v>0</v>
      </c>
      <c r="AB36" s="64">
        <f t="shared" si="2"/>
        <v>0</v>
      </c>
      <c r="AC36" s="26">
        <v>500</v>
      </c>
      <c r="AE36" s="26">
        <f t="shared" si="1"/>
        <v>500</v>
      </c>
    </row>
    <row r="37" spans="1:31" ht="14.25">
      <c r="A37" s="21"/>
      <c r="B37" s="19"/>
      <c r="C37" s="19">
        <v>8355</v>
      </c>
      <c r="D37" s="1" t="s">
        <v>365</v>
      </c>
      <c r="E37" s="7">
        <v>128</v>
      </c>
      <c r="F37" s="9">
        <v>209.19</v>
      </c>
      <c r="G37" s="9">
        <v>243.05</v>
      </c>
      <c r="H37" s="9">
        <v>123.3</v>
      </c>
      <c r="I37" s="9">
        <v>99.34</v>
      </c>
      <c r="J37" s="9">
        <v>87.36</v>
      </c>
      <c r="K37" s="9">
        <v>455.28</v>
      </c>
      <c r="L37" s="9">
        <v>675.76</v>
      </c>
      <c r="M37" s="9">
        <v>679.18</v>
      </c>
      <c r="N37" s="9">
        <v>643.19</v>
      </c>
      <c r="O37" s="9">
        <v>682.79</v>
      </c>
      <c r="P37" s="9">
        <v>642.86</v>
      </c>
      <c r="Q37" s="9">
        <v>685.1</v>
      </c>
      <c r="R37" s="9">
        <v>626.85</v>
      </c>
      <c r="S37" s="9">
        <v>656.02</v>
      </c>
      <c r="T37" s="9">
        <v>626.78</v>
      </c>
      <c r="U37" s="139">
        <v>624.39</v>
      </c>
      <c r="V37" s="139">
        <v>612.88</v>
      </c>
      <c r="W37" s="139">
        <v>575.46</v>
      </c>
      <c r="X37" s="139">
        <v>530.45</v>
      </c>
      <c r="Y37" s="26">
        <v>750</v>
      </c>
      <c r="Z37" s="167">
        <f t="shared" si="0"/>
        <v>750</v>
      </c>
      <c r="AA37" s="137">
        <v>5437.21</v>
      </c>
      <c r="AB37" s="64">
        <f t="shared" si="2"/>
        <v>7.2496133333333335</v>
      </c>
      <c r="AC37" s="26">
        <v>750</v>
      </c>
      <c r="AE37" s="26">
        <f t="shared" si="1"/>
        <v>750</v>
      </c>
    </row>
    <row r="38" spans="1:31" ht="14.25">
      <c r="A38" s="21"/>
      <c r="B38" s="19"/>
      <c r="C38" s="19" t="s">
        <v>738</v>
      </c>
      <c r="D38" s="1" t="s">
        <v>912</v>
      </c>
      <c r="E38" s="7">
        <v>37774</v>
      </c>
      <c r="F38" s="9">
        <v>73977.35</v>
      </c>
      <c r="G38" s="9">
        <v>82309.34</v>
      </c>
      <c r="H38" s="9">
        <v>86256.06</v>
      </c>
      <c r="I38" s="9">
        <v>102890</v>
      </c>
      <c r="J38" s="9">
        <v>102547.22</v>
      </c>
      <c r="K38" s="9">
        <v>106680.07</v>
      </c>
      <c r="L38" s="9">
        <v>100135.12</v>
      </c>
      <c r="M38" s="9">
        <v>103761.1</v>
      </c>
      <c r="N38" s="9">
        <v>100619.7</v>
      </c>
      <c r="O38" s="9">
        <v>141258.7</v>
      </c>
      <c r="P38" s="9">
        <v>77853.64</v>
      </c>
      <c r="Q38" s="9">
        <v>141153.61</v>
      </c>
      <c r="R38" s="9">
        <v>223811.08</v>
      </c>
      <c r="S38" s="9">
        <v>177922.27</v>
      </c>
      <c r="T38" s="9">
        <v>188488.61</v>
      </c>
      <c r="U38" s="139">
        <v>193383.58</v>
      </c>
      <c r="V38" s="139">
        <v>109510.92</v>
      </c>
      <c r="W38" s="139">
        <v>145893.49</v>
      </c>
      <c r="X38" s="139">
        <v>191371.09</v>
      </c>
      <c r="Y38" s="26">
        <v>245700</v>
      </c>
      <c r="Z38" s="167">
        <f t="shared" si="0"/>
        <v>245700</v>
      </c>
      <c r="AA38" s="137">
        <v>209249.7</v>
      </c>
      <c r="AB38" s="64">
        <f t="shared" si="2"/>
        <v>0.8516471306471307</v>
      </c>
      <c r="AC38" s="26">
        <v>248900</v>
      </c>
      <c r="AE38" s="26">
        <f t="shared" si="1"/>
        <v>248900</v>
      </c>
    </row>
    <row r="39" spans="1:31" ht="14.25">
      <c r="A39" s="21"/>
      <c r="B39" s="19"/>
      <c r="C39" s="19" t="s">
        <v>739</v>
      </c>
      <c r="D39" s="1" t="s">
        <v>913</v>
      </c>
      <c r="E39" s="7">
        <v>67431</v>
      </c>
      <c r="F39" s="9">
        <v>121593.53</v>
      </c>
      <c r="G39" s="9">
        <v>69225.42</v>
      </c>
      <c r="H39" s="9">
        <v>64524.27</v>
      </c>
      <c r="I39" s="9">
        <v>68383.46</v>
      </c>
      <c r="J39" s="9">
        <v>65532.18</v>
      </c>
      <c r="K39" s="9">
        <v>71663.44</v>
      </c>
      <c r="L39" s="9">
        <v>70040.33</v>
      </c>
      <c r="M39" s="9">
        <v>73933.78</v>
      </c>
      <c r="N39" s="9">
        <v>137659.29</v>
      </c>
      <c r="O39" s="9">
        <v>83809.47</v>
      </c>
      <c r="P39" s="9">
        <v>111727.91</v>
      </c>
      <c r="Q39" s="9">
        <v>83650.57</v>
      </c>
      <c r="R39" s="9">
        <v>101462.99</v>
      </c>
      <c r="S39" s="9">
        <v>103307.46</v>
      </c>
      <c r="T39" s="9">
        <v>128647.9</v>
      </c>
      <c r="U39" s="139">
        <v>109918.77</v>
      </c>
      <c r="V39" s="139">
        <v>185475.87</v>
      </c>
      <c r="W39" s="139">
        <v>137161.9</v>
      </c>
      <c r="X39" s="139">
        <v>145460.25</v>
      </c>
      <c r="Y39" s="26">
        <v>179500</v>
      </c>
      <c r="Z39" s="167">
        <f t="shared" si="0"/>
        <v>179500</v>
      </c>
      <c r="AA39" s="137">
        <v>145349.95</v>
      </c>
      <c r="AB39" s="64">
        <f t="shared" si="2"/>
        <v>0.809749025069638</v>
      </c>
      <c r="AC39" s="26">
        <v>193500</v>
      </c>
      <c r="AE39" s="26">
        <f t="shared" si="1"/>
        <v>193500</v>
      </c>
    </row>
    <row r="40" spans="1:31" ht="14.25">
      <c r="A40" s="21"/>
      <c r="B40" s="19"/>
      <c r="C40" s="19" t="s">
        <v>740</v>
      </c>
      <c r="D40" s="1" t="s">
        <v>103</v>
      </c>
      <c r="E40" s="7">
        <v>314</v>
      </c>
      <c r="F40" s="9">
        <v>190.08</v>
      </c>
      <c r="G40" s="9"/>
      <c r="H40" s="9">
        <v>84</v>
      </c>
      <c r="I40" s="9">
        <v>284</v>
      </c>
      <c r="J40" s="9">
        <v>264</v>
      </c>
      <c r="K40" s="9">
        <v>264</v>
      </c>
      <c r="L40" s="9">
        <v>264</v>
      </c>
      <c r="M40" s="9">
        <v>264</v>
      </c>
      <c r="N40" s="9">
        <v>264</v>
      </c>
      <c r="O40" s="9">
        <v>264</v>
      </c>
      <c r="P40" s="9">
        <v>264</v>
      </c>
      <c r="Q40" s="9">
        <v>244</v>
      </c>
      <c r="R40" s="9">
        <v>216</v>
      </c>
      <c r="S40" s="9">
        <v>216</v>
      </c>
      <c r="T40" s="9">
        <v>198</v>
      </c>
      <c r="U40" s="139">
        <v>216</v>
      </c>
      <c r="V40" s="139">
        <v>198</v>
      </c>
      <c r="W40" s="139">
        <v>607.5</v>
      </c>
      <c r="X40" s="139">
        <v>405</v>
      </c>
      <c r="Y40" s="26">
        <v>750</v>
      </c>
      <c r="Z40" s="167">
        <f t="shared" si="0"/>
        <v>750</v>
      </c>
      <c r="AA40" s="137">
        <v>202.5</v>
      </c>
      <c r="AB40" s="64">
        <f t="shared" si="2"/>
        <v>0.27</v>
      </c>
      <c r="AC40" s="26">
        <v>750</v>
      </c>
      <c r="AE40" s="26">
        <f t="shared" si="1"/>
        <v>750</v>
      </c>
    </row>
    <row r="41" spans="1:31" ht="14.25">
      <c r="A41" s="21"/>
      <c r="B41" s="19"/>
      <c r="C41" s="19" t="s">
        <v>910</v>
      </c>
      <c r="D41" s="1" t="s">
        <v>1300</v>
      </c>
      <c r="E41" s="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>
        <v>0</v>
      </c>
      <c r="R41" s="9">
        <v>0</v>
      </c>
      <c r="S41" s="9">
        <v>0</v>
      </c>
      <c r="T41" s="9">
        <v>0</v>
      </c>
      <c r="U41" s="139">
        <v>0</v>
      </c>
      <c r="V41" s="139">
        <v>1674.99</v>
      </c>
      <c r="W41" s="139">
        <v>0</v>
      </c>
      <c r="X41" s="139">
        <v>0</v>
      </c>
      <c r="Y41" s="26">
        <v>0</v>
      </c>
      <c r="Z41" s="167">
        <f t="shared" si="0"/>
        <v>0</v>
      </c>
      <c r="AA41" s="137">
        <v>0</v>
      </c>
      <c r="AB41" s="64">
        <v>0</v>
      </c>
      <c r="AC41" s="26">
        <v>0</v>
      </c>
      <c r="AE41" s="26">
        <f t="shared" si="1"/>
        <v>0</v>
      </c>
    </row>
    <row r="42" spans="1:31" ht="14.25">
      <c r="A42" s="21"/>
      <c r="B42" s="19"/>
      <c r="C42" s="19" t="s">
        <v>741</v>
      </c>
      <c r="D42" s="1" t="s">
        <v>366</v>
      </c>
      <c r="E42" s="7">
        <v>45000</v>
      </c>
      <c r="F42" s="9">
        <v>40000</v>
      </c>
      <c r="G42" s="9">
        <v>45000</v>
      </c>
      <c r="H42" s="9">
        <v>45000</v>
      </c>
      <c r="I42" s="9">
        <v>45000</v>
      </c>
      <c r="J42" s="9">
        <v>40000</v>
      </c>
      <c r="K42" s="9">
        <v>40000</v>
      </c>
      <c r="L42" s="9">
        <v>40000</v>
      </c>
      <c r="M42" s="9">
        <v>40000</v>
      </c>
      <c r="N42" s="9">
        <v>40000</v>
      </c>
      <c r="O42" s="9">
        <v>40000</v>
      </c>
      <c r="P42" s="9">
        <v>40000</v>
      </c>
      <c r="Q42" s="9">
        <v>0</v>
      </c>
      <c r="R42" s="9">
        <v>0</v>
      </c>
      <c r="S42" s="9">
        <v>0</v>
      </c>
      <c r="T42" s="9">
        <v>0</v>
      </c>
      <c r="U42" s="139">
        <v>0</v>
      </c>
      <c r="V42" s="139">
        <v>0</v>
      </c>
      <c r="W42" s="139">
        <v>0</v>
      </c>
      <c r="X42" s="139">
        <v>0</v>
      </c>
      <c r="Y42" s="26">
        <v>0</v>
      </c>
      <c r="Z42" s="167">
        <f t="shared" si="0"/>
        <v>0</v>
      </c>
      <c r="AA42" s="137">
        <v>0</v>
      </c>
      <c r="AB42" s="64">
        <v>0</v>
      </c>
      <c r="AC42" s="26">
        <v>0</v>
      </c>
      <c r="AE42" s="26">
        <f t="shared" si="1"/>
        <v>0</v>
      </c>
    </row>
    <row r="43" spans="1:31" ht="14.25">
      <c r="A43" s="21"/>
      <c r="B43" s="19"/>
      <c r="C43" s="19" t="s">
        <v>742</v>
      </c>
      <c r="D43" s="1" t="s">
        <v>367</v>
      </c>
      <c r="E43" s="7">
        <v>26668</v>
      </c>
      <c r="F43" s="9">
        <v>24330</v>
      </c>
      <c r="G43" s="9">
        <v>21992.5</v>
      </c>
      <c r="H43" s="9">
        <v>19517.5</v>
      </c>
      <c r="I43" s="9">
        <v>17020</v>
      </c>
      <c r="J43" s="9">
        <v>14640</v>
      </c>
      <c r="K43" s="9">
        <v>12400</v>
      </c>
      <c r="L43" s="9">
        <v>10160</v>
      </c>
      <c r="M43" s="9">
        <v>7920</v>
      </c>
      <c r="N43" s="9">
        <v>5680</v>
      </c>
      <c r="O43" s="9">
        <v>3420</v>
      </c>
      <c r="P43" s="9">
        <v>1140</v>
      </c>
      <c r="Q43" s="9">
        <v>0</v>
      </c>
      <c r="R43" s="9">
        <v>0</v>
      </c>
      <c r="S43" s="9">
        <v>0</v>
      </c>
      <c r="T43" s="9">
        <v>0</v>
      </c>
      <c r="U43" s="139">
        <v>0</v>
      </c>
      <c r="V43" s="139">
        <v>0</v>
      </c>
      <c r="W43" s="139">
        <v>0</v>
      </c>
      <c r="X43" s="139">
        <v>0</v>
      </c>
      <c r="Y43" s="26">
        <v>0</v>
      </c>
      <c r="Z43" s="167">
        <f t="shared" si="0"/>
        <v>0</v>
      </c>
      <c r="AA43" s="137">
        <v>0</v>
      </c>
      <c r="AB43" s="64">
        <v>0</v>
      </c>
      <c r="AC43" s="26">
        <v>0</v>
      </c>
      <c r="AE43" s="26">
        <f t="shared" si="1"/>
        <v>0</v>
      </c>
    </row>
    <row r="44" spans="1:31" ht="14.25">
      <c r="A44" s="21"/>
      <c r="B44" s="19"/>
      <c r="C44" s="19" t="s">
        <v>294</v>
      </c>
      <c r="D44" s="1" t="s">
        <v>846</v>
      </c>
      <c r="E44" s="7">
        <v>57000</v>
      </c>
      <c r="F44" s="7">
        <v>57000</v>
      </c>
      <c r="G44" s="7">
        <v>57000</v>
      </c>
      <c r="H44" s="7">
        <v>57000</v>
      </c>
      <c r="I44" s="9">
        <v>57000</v>
      </c>
      <c r="J44" s="9">
        <v>57000</v>
      </c>
      <c r="K44" s="9">
        <v>57000</v>
      </c>
      <c r="L44" s="9">
        <v>57000</v>
      </c>
      <c r="M44" s="9">
        <v>57000</v>
      </c>
      <c r="N44" s="9">
        <v>57000</v>
      </c>
      <c r="O44" s="9">
        <v>74000</v>
      </c>
      <c r="P44" s="9">
        <v>74000</v>
      </c>
      <c r="Q44" s="9">
        <v>74000</v>
      </c>
      <c r="R44" s="9">
        <v>74000</v>
      </c>
      <c r="S44" s="9">
        <v>74000</v>
      </c>
      <c r="T44" s="9">
        <v>74000</v>
      </c>
      <c r="U44" s="139">
        <v>74000</v>
      </c>
      <c r="V44" s="139">
        <v>74000</v>
      </c>
      <c r="W44" s="139">
        <v>257182</v>
      </c>
      <c r="X44" s="139">
        <v>74000</v>
      </c>
      <c r="Y44" s="26">
        <v>74000</v>
      </c>
      <c r="Z44" s="167">
        <f t="shared" si="0"/>
        <v>74000</v>
      </c>
      <c r="AA44" s="137">
        <v>37000</v>
      </c>
      <c r="AB44" s="64">
        <f t="shared" si="2"/>
        <v>0.5</v>
      </c>
      <c r="AC44" s="26">
        <v>74000</v>
      </c>
      <c r="AE44" s="26">
        <f t="shared" si="1"/>
        <v>74000</v>
      </c>
    </row>
    <row r="45" spans="1:31" ht="15" thickBot="1">
      <c r="A45" s="21"/>
      <c r="B45" s="19"/>
      <c r="C45" s="32" t="s">
        <v>743</v>
      </c>
      <c r="D45" s="38" t="s">
        <v>978</v>
      </c>
      <c r="E45" s="34"/>
      <c r="F45" s="35"/>
      <c r="G45" s="35"/>
      <c r="H45" s="35">
        <v>0</v>
      </c>
      <c r="I45" s="35">
        <v>34759.69</v>
      </c>
      <c r="J45" s="35">
        <v>141139.46</v>
      </c>
      <c r="K45" s="35">
        <v>387691.86</v>
      </c>
      <c r="L45" s="35">
        <v>0</v>
      </c>
      <c r="M45" s="35">
        <v>0</v>
      </c>
      <c r="N45" s="35">
        <v>0</v>
      </c>
      <c r="O45" s="35"/>
      <c r="P45" s="35"/>
      <c r="Q45" s="35">
        <v>0</v>
      </c>
      <c r="R45" s="35">
        <v>0</v>
      </c>
      <c r="S45" s="35">
        <v>0</v>
      </c>
      <c r="T45" s="35">
        <v>0</v>
      </c>
      <c r="U45" s="150">
        <v>0</v>
      </c>
      <c r="V45" s="150">
        <v>0</v>
      </c>
      <c r="W45" s="150">
        <v>0</v>
      </c>
      <c r="X45" s="150">
        <v>0</v>
      </c>
      <c r="Y45" s="36">
        <v>0</v>
      </c>
      <c r="Z45" s="138">
        <f t="shared" si="0"/>
        <v>0</v>
      </c>
      <c r="AA45" s="138">
        <v>0</v>
      </c>
      <c r="AB45" s="65">
        <v>0</v>
      </c>
      <c r="AC45" s="36">
        <v>0</v>
      </c>
      <c r="AD45" s="36"/>
      <c r="AE45" s="36">
        <f t="shared" si="1"/>
        <v>0</v>
      </c>
    </row>
    <row r="46" spans="1:32" ht="14.25">
      <c r="A46" s="21"/>
      <c r="B46" s="19"/>
      <c r="C46" s="1" t="s">
        <v>889</v>
      </c>
      <c r="E46" s="9">
        <f aca="true" t="shared" si="3" ref="E46:R46">SUM(E12:E45)</f>
        <v>370493</v>
      </c>
      <c r="F46" s="9">
        <f t="shared" si="3"/>
        <v>514769.79</v>
      </c>
      <c r="G46" s="9">
        <f t="shared" si="3"/>
        <v>969984.25</v>
      </c>
      <c r="H46" s="9">
        <f t="shared" si="3"/>
        <v>499842.45999999996</v>
      </c>
      <c r="I46" s="9">
        <f t="shared" si="3"/>
        <v>567522.3</v>
      </c>
      <c r="J46" s="9">
        <f t="shared" si="3"/>
        <v>671385.8399999999</v>
      </c>
      <c r="K46" s="9">
        <f t="shared" si="3"/>
        <v>928236.97</v>
      </c>
      <c r="L46" s="9">
        <f t="shared" si="3"/>
        <v>539351.0700000001</v>
      </c>
      <c r="M46" s="9">
        <f t="shared" si="3"/>
        <v>581913.02</v>
      </c>
      <c r="N46" s="9">
        <f t="shared" si="3"/>
        <v>671407.14</v>
      </c>
      <c r="O46" s="9">
        <f t="shared" si="3"/>
        <v>726832.48</v>
      </c>
      <c r="P46" s="9">
        <f t="shared" si="3"/>
        <v>710659.1</v>
      </c>
      <c r="Q46" s="9">
        <f t="shared" si="3"/>
        <v>729822.0800000001</v>
      </c>
      <c r="R46" s="9">
        <f t="shared" si="3"/>
        <v>786207.19</v>
      </c>
      <c r="S46" s="9">
        <v>694832.79</v>
      </c>
      <c r="T46" s="9">
        <v>738681.17</v>
      </c>
      <c r="U46" s="9">
        <f>SUM(U6:U45)</f>
        <v>2073302.8799999997</v>
      </c>
      <c r="V46" s="9">
        <f aca="true" t="shared" si="4" ref="V46:AA46">SUM(V8:V45)</f>
        <v>727329.6399999999</v>
      </c>
      <c r="W46" s="9">
        <f t="shared" si="4"/>
        <v>906053.48</v>
      </c>
      <c r="X46" s="9">
        <f t="shared" si="4"/>
        <v>763594.65</v>
      </c>
      <c r="Y46" s="9">
        <f t="shared" si="4"/>
        <v>910800</v>
      </c>
      <c r="Z46" s="9">
        <f t="shared" si="4"/>
        <v>910800</v>
      </c>
      <c r="AA46" s="9">
        <f t="shared" si="4"/>
        <v>654258.94</v>
      </c>
      <c r="AB46" s="64">
        <f t="shared" si="2"/>
        <v>0.718334365393061</v>
      </c>
      <c r="AC46" s="9">
        <f>SUM(AC8:AC45)</f>
        <v>932900</v>
      </c>
      <c r="AD46" s="9">
        <f>SUM(AD12:AD45)</f>
        <v>0</v>
      </c>
      <c r="AE46" s="9">
        <f>SUM(AE8:AE45)</f>
        <v>932900</v>
      </c>
      <c r="AF46" s="99"/>
    </row>
    <row r="47" spans="1:28" ht="14.25">
      <c r="A47" s="21"/>
      <c r="B47" s="19"/>
      <c r="C47" s="1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39"/>
      <c r="V47" s="139"/>
      <c r="W47" s="139"/>
      <c r="X47" s="139"/>
      <c r="AB47" s="64"/>
    </row>
    <row r="48" spans="1:28" ht="14.25">
      <c r="A48" s="21" t="s">
        <v>296</v>
      </c>
      <c r="B48" s="19" t="s">
        <v>315</v>
      </c>
      <c r="C48" s="22" t="s">
        <v>521</v>
      </c>
      <c r="D48" s="18" t="s">
        <v>347</v>
      </c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39"/>
      <c r="V48" s="139"/>
      <c r="W48" s="139"/>
      <c r="X48" s="139"/>
      <c r="AB48" s="64"/>
    </row>
    <row r="49" spans="1:31" ht="14.25">
      <c r="A49" s="21"/>
      <c r="B49" s="19"/>
      <c r="C49" s="19">
        <v>2300</v>
      </c>
      <c r="D49" s="1" t="s">
        <v>178</v>
      </c>
      <c r="E49" s="7">
        <v>19927</v>
      </c>
      <c r="F49" s="9">
        <v>141153.1</v>
      </c>
      <c r="G49" s="9">
        <v>38293.08</v>
      </c>
      <c r="H49" s="7">
        <v>38201.5</v>
      </c>
      <c r="I49" s="7">
        <v>56</v>
      </c>
      <c r="J49" s="7">
        <v>5322.32</v>
      </c>
      <c r="K49" s="7">
        <v>138080.93</v>
      </c>
      <c r="L49" s="7">
        <v>167081</v>
      </c>
      <c r="M49" s="7">
        <v>38672.14</v>
      </c>
      <c r="N49" s="7">
        <v>143026</v>
      </c>
      <c r="O49" s="7">
        <v>28952.87</v>
      </c>
      <c r="P49" s="7">
        <v>246622</v>
      </c>
      <c r="Q49" s="7">
        <v>0</v>
      </c>
      <c r="R49" s="7">
        <v>191168.41</v>
      </c>
      <c r="S49" s="7">
        <v>0</v>
      </c>
      <c r="T49" s="7">
        <v>0</v>
      </c>
      <c r="U49" s="141">
        <v>203434.38</v>
      </c>
      <c r="V49" s="141">
        <v>63900.54</v>
      </c>
      <c r="W49" s="141">
        <v>122986</v>
      </c>
      <c r="X49" s="141"/>
      <c r="Y49" s="26">
        <v>75000</v>
      </c>
      <c r="Z49" s="137">
        <f>Y49</f>
        <v>75000</v>
      </c>
      <c r="AA49" s="137">
        <v>0</v>
      </c>
      <c r="AB49" s="64">
        <v>0</v>
      </c>
      <c r="AC49" s="26">
        <v>256000</v>
      </c>
      <c r="AE49" s="26">
        <f aca="true" t="shared" si="5" ref="AE49:AE78">SUM(AC49:AD49)</f>
        <v>256000</v>
      </c>
    </row>
    <row r="50" spans="1:31" ht="14.25">
      <c r="A50" s="21"/>
      <c r="B50" s="19"/>
      <c r="C50" s="19">
        <v>2400</v>
      </c>
      <c r="D50" s="1" t="s">
        <v>211</v>
      </c>
      <c r="F50" s="9"/>
      <c r="G50" s="9"/>
      <c r="H50" s="7">
        <v>1305.14</v>
      </c>
      <c r="I50" s="7"/>
      <c r="J50" s="7"/>
      <c r="K50" s="7">
        <v>0</v>
      </c>
      <c r="L50" s="7">
        <v>0</v>
      </c>
      <c r="M50" s="7">
        <v>0</v>
      </c>
      <c r="N50" s="7">
        <v>0</v>
      </c>
      <c r="O50" s="7"/>
      <c r="P50" s="7">
        <v>145.95</v>
      </c>
      <c r="Q50" s="7">
        <v>0</v>
      </c>
      <c r="R50" s="7">
        <v>24713.5</v>
      </c>
      <c r="S50" s="7">
        <v>0</v>
      </c>
      <c r="T50" s="7">
        <v>0</v>
      </c>
      <c r="U50" s="141">
        <v>0</v>
      </c>
      <c r="V50" s="141">
        <v>0</v>
      </c>
      <c r="W50" s="141">
        <v>0</v>
      </c>
      <c r="X50" s="141"/>
      <c r="Y50" s="26">
        <v>72000</v>
      </c>
      <c r="Z50" s="137">
        <f aca="true" t="shared" si="6" ref="Z50:Z78">Y50</f>
        <v>72000</v>
      </c>
      <c r="AA50" s="137">
        <v>69444.03</v>
      </c>
      <c r="AB50" s="64">
        <v>0</v>
      </c>
      <c r="AC50" s="26">
        <v>15000</v>
      </c>
      <c r="AE50" s="26">
        <f t="shared" si="5"/>
        <v>15000</v>
      </c>
    </row>
    <row r="51" spans="1:31" ht="14.25">
      <c r="A51" s="21"/>
      <c r="B51" s="19"/>
      <c r="C51" s="19" t="s">
        <v>843</v>
      </c>
      <c r="D51" s="1" t="s">
        <v>348</v>
      </c>
      <c r="E51" s="7">
        <v>3313</v>
      </c>
      <c r="F51" s="9">
        <v>20615.63</v>
      </c>
      <c r="G51" s="9">
        <v>16820.54</v>
      </c>
      <c r="H51" s="7">
        <v>33006.03</v>
      </c>
      <c r="I51" s="7">
        <v>32473.4</v>
      </c>
      <c r="J51" s="7">
        <v>33299.09</v>
      </c>
      <c r="K51" s="7">
        <v>35036</v>
      </c>
      <c r="L51" s="7">
        <v>4180.19</v>
      </c>
      <c r="M51" s="7">
        <v>1331.58</v>
      </c>
      <c r="N51" s="7">
        <v>2690.2</v>
      </c>
      <c r="O51" s="7">
        <v>2276.77</v>
      </c>
      <c r="P51" s="7">
        <v>650.99</v>
      </c>
      <c r="Q51" s="7">
        <v>680</v>
      </c>
      <c r="R51" s="7">
        <v>3829.64</v>
      </c>
      <c r="S51" s="7">
        <v>1067.75</v>
      </c>
      <c r="T51" s="7">
        <v>4545.04</v>
      </c>
      <c r="U51" s="141">
        <v>719.99</v>
      </c>
      <c r="V51" s="141">
        <v>622.13</v>
      </c>
      <c r="W51" s="141">
        <v>324.79</v>
      </c>
      <c r="X51" s="141">
        <v>457.93</v>
      </c>
      <c r="Y51" s="26">
        <v>3000</v>
      </c>
      <c r="Z51" s="137">
        <f t="shared" si="6"/>
        <v>3000</v>
      </c>
      <c r="AA51" s="137">
        <v>345.94</v>
      </c>
      <c r="AB51" s="64">
        <f t="shared" si="2"/>
        <v>0.11531333333333334</v>
      </c>
      <c r="AC51" s="26">
        <v>3000</v>
      </c>
      <c r="AE51" s="26">
        <f t="shared" si="5"/>
        <v>3000</v>
      </c>
    </row>
    <row r="52" spans="1:31" ht="14.25">
      <c r="A52" s="21"/>
      <c r="B52" s="19"/>
      <c r="C52" s="19" t="s">
        <v>744</v>
      </c>
      <c r="D52" s="1" t="s">
        <v>349</v>
      </c>
      <c r="E52" s="7"/>
      <c r="F52" s="9"/>
      <c r="G52" s="9"/>
      <c r="H52" s="7">
        <v>480</v>
      </c>
      <c r="I52" s="7">
        <v>582.79</v>
      </c>
      <c r="J52" s="7">
        <v>749.79</v>
      </c>
      <c r="K52" s="7">
        <v>18</v>
      </c>
      <c r="L52" s="7">
        <v>676.1</v>
      </c>
      <c r="M52" s="7">
        <v>28.8</v>
      </c>
      <c r="N52" s="7">
        <v>1130</v>
      </c>
      <c r="O52" s="7">
        <v>218.74</v>
      </c>
      <c r="P52" s="7">
        <v>1325.24</v>
      </c>
      <c r="Q52" s="7">
        <v>0</v>
      </c>
      <c r="R52" s="7">
        <v>0</v>
      </c>
      <c r="S52" s="7">
        <v>0</v>
      </c>
      <c r="T52" s="7">
        <v>1444.43</v>
      </c>
      <c r="U52" s="141">
        <v>1437.87</v>
      </c>
      <c r="V52" s="141">
        <v>1290.17</v>
      </c>
      <c r="W52" s="141">
        <v>719.6</v>
      </c>
      <c r="X52" s="141"/>
      <c r="Y52" s="26">
        <v>1500</v>
      </c>
      <c r="Z52" s="137">
        <f t="shared" si="6"/>
        <v>1500</v>
      </c>
      <c r="AA52" s="137">
        <v>0</v>
      </c>
      <c r="AB52" s="64">
        <f t="shared" si="2"/>
        <v>0</v>
      </c>
      <c r="AC52" s="26">
        <v>1500</v>
      </c>
      <c r="AE52" s="26">
        <f t="shared" si="5"/>
        <v>1500</v>
      </c>
    </row>
    <row r="53" spans="1:31" ht="14.25">
      <c r="A53" s="21"/>
      <c r="B53" s="19"/>
      <c r="C53" s="19" t="s">
        <v>1199</v>
      </c>
      <c r="D53" s="1" t="s">
        <v>1200</v>
      </c>
      <c r="E53" s="7"/>
      <c r="F53" s="9"/>
      <c r="G53" s="9"/>
      <c r="H53" s="7"/>
      <c r="I53" s="7"/>
      <c r="J53" s="7"/>
      <c r="K53" s="7"/>
      <c r="L53" s="7"/>
      <c r="M53" s="7"/>
      <c r="N53" s="7"/>
      <c r="O53" s="7"/>
      <c r="P53" s="7"/>
      <c r="Q53" s="7">
        <v>0</v>
      </c>
      <c r="R53" s="7">
        <v>3811.96</v>
      </c>
      <c r="S53" s="7">
        <v>1580.7</v>
      </c>
      <c r="T53" s="7">
        <v>0</v>
      </c>
      <c r="U53" s="141">
        <v>0</v>
      </c>
      <c r="V53" s="141">
        <v>0</v>
      </c>
      <c r="W53" s="141">
        <v>0</v>
      </c>
      <c r="X53" s="141">
        <v>105210.68</v>
      </c>
      <c r="Y53" s="26">
        <v>10000</v>
      </c>
      <c r="Z53" s="137">
        <f t="shared" si="6"/>
        <v>10000</v>
      </c>
      <c r="AA53" s="137">
        <v>0</v>
      </c>
      <c r="AB53" s="64">
        <f t="shared" si="2"/>
        <v>0</v>
      </c>
      <c r="AC53" s="26">
        <v>0</v>
      </c>
      <c r="AE53" s="26">
        <f t="shared" si="5"/>
        <v>0</v>
      </c>
    </row>
    <row r="54" spans="1:31" ht="14.25">
      <c r="A54" s="21"/>
      <c r="B54" s="19"/>
      <c r="C54" s="19" t="s">
        <v>1321</v>
      </c>
      <c r="D54" s="1" t="s">
        <v>121</v>
      </c>
      <c r="E54" s="7"/>
      <c r="F54" s="9"/>
      <c r="G54" s="9"/>
      <c r="H54" s="7"/>
      <c r="I54" s="7"/>
      <c r="J54" s="7"/>
      <c r="K54" s="7"/>
      <c r="L54" s="7"/>
      <c r="M54" s="7"/>
      <c r="N54" s="7"/>
      <c r="O54" s="7"/>
      <c r="P54" s="7"/>
      <c r="Q54" s="7">
        <v>0</v>
      </c>
      <c r="R54" s="7">
        <v>0</v>
      </c>
      <c r="S54" s="7">
        <v>0</v>
      </c>
      <c r="T54" s="7">
        <v>0</v>
      </c>
      <c r="U54" s="141">
        <v>0</v>
      </c>
      <c r="V54" s="141">
        <v>0</v>
      </c>
      <c r="W54" s="141">
        <v>0</v>
      </c>
      <c r="X54" s="141">
        <v>15000</v>
      </c>
      <c r="Y54" s="26">
        <v>15000</v>
      </c>
      <c r="Z54" s="137">
        <f t="shared" si="6"/>
        <v>15000</v>
      </c>
      <c r="AA54" s="137">
        <v>0</v>
      </c>
      <c r="AB54" s="64">
        <f t="shared" si="2"/>
        <v>0</v>
      </c>
      <c r="AC54" s="26">
        <v>10000</v>
      </c>
      <c r="AE54" s="26">
        <f t="shared" si="5"/>
        <v>10000</v>
      </c>
    </row>
    <row r="55" spans="1:31" s="96" customFormat="1" ht="14.25">
      <c r="A55" s="94"/>
      <c r="B55" s="95"/>
      <c r="C55" s="95" t="s">
        <v>1241</v>
      </c>
      <c r="D55" s="96" t="s">
        <v>1242</v>
      </c>
      <c r="E55" s="97"/>
      <c r="F55" s="98"/>
      <c r="G55" s="98"/>
      <c r="H55" s="97"/>
      <c r="I55" s="97"/>
      <c r="J55" s="97"/>
      <c r="K55" s="97"/>
      <c r="L55" s="97"/>
      <c r="M55" s="97"/>
      <c r="N55" s="97"/>
      <c r="O55" s="97"/>
      <c r="P55" s="97"/>
      <c r="Q55" s="97">
        <v>0</v>
      </c>
      <c r="R55" s="97">
        <v>0</v>
      </c>
      <c r="S55" s="97">
        <v>0</v>
      </c>
      <c r="T55" s="97">
        <v>675.81</v>
      </c>
      <c r="U55" s="149">
        <v>1745.51</v>
      </c>
      <c r="V55" s="149">
        <v>1476.97</v>
      </c>
      <c r="W55" s="141">
        <v>1611.24</v>
      </c>
      <c r="X55" s="141">
        <v>939.89</v>
      </c>
      <c r="Y55" s="26">
        <v>2000</v>
      </c>
      <c r="Z55" s="137">
        <f t="shared" si="6"/>
        <v>2000</v>
      </c>
      <c r="AA55" s="137">
        <v>0</v>
      </c>
      <c r="AB55" s="64">
        <f t="shared" si="2"/>
        <v>0</v>
      </c>
      <c r="AC55" s="26">
        <v>2000</v>
      </c>
      <c r="AD55" s="26"/>
      <c r="AE55" s="26">
        <f t="shared" si="5"/>
        <v>2000</v>
      </c>
    </row>
    <row r="56" spans="1:31" ht="14.25">
      <c r="A56" s="21"/>
      <c r="B56" s="19"/>
      <c r="C56" s="19" t="s">
        <v>777</v>
      </c>
      <c r="D56" s="1" t="s">
        <v>350</v>
      </c>
      <c r="E56" s="7"/>
      <c r="F56" s="9"/>
      <c r="G56" s="9"/>
      <c r="H56" s="7">
        <v>1184.03</v>
      </c>
      <c r="I56" s="9"/>
      <c r="J56" s="9"/>
      <c r="K56" s="9">
        <v>0</v>
      </c>
      <c r="L56" s="9">
        <v>0</v>
      </c>
      <c r="M56" s="9">
        <v>0</v>
      </c>
      <c r="N56" s="9">
        <v>0</v>
      </c>
      <c r="O56" s="9"/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139">
        <v>0</v>
      </c>
      <c r="V56" s="139">
        <v>0</v>
      </c>
      <c r="W56" s="139">
        <v>0</v>
      </c>
      <c r="X56" s="139">
        <v>73.58</v>
      </c>
      <c r="Y56" s="26">
        <v>0</v>
      </c>
      <c r="Z56" s="137">
        <f t="shared" si="6"/>
        <v>0</v>
      </c>
      <c r="AA56" s="137">
        <v>381.54</v>
      </c>
      <c r="AB56" s="64">
        <v>1</v>
      </c>
      <c r="AC56" s="26">
        <v>1000</v>
      </c>
      <c r="AE56" s="26">
        <f t="shared" si="5"/>
        <v>1000</v>
      </c>
    </row>
    <row r="57" spans="1:31" ht="14.25">
      <c r="A57" s="21"/>
      <c r="B57" s="19"/>
      <c r="C57" s="19" t="s">
        <v>1376</v>
      </c>
      <c r="D57" s="1" t="s">
        <v>1377</v>
      </c>
      <c r="E57" s="7"/>
      <c r="F57" s="9"/>
      <c r="G57" s="9"/>
      <c r="H57" s="7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39"/>
      <c r="V57" s="139"/>
      <c r="W57" s="139"/>
      <c r="X57" s="139"/>
      <c r="Y57" s="26">
        <v>0</v>
      </c>
      <c r="Z57" s="137">
        <v>0</v>
      </c>
      <c r="AA57" s="137">
        <v>145.53</v>
      </c>
      <c r="AB57" s="64">
        <v>1</v>
      </c>
      <c r="AC57" s="26">
        <v>0</v>
      </c>
      <c r="AE57" s="26">
        <f t="shared" si="5"/>
        <v>0</v>
      </c>
    </row>
    <row r="58" spans="1:31" ht="14.25">
      <c r="A58" s="21"/>
      <c r="B58" s="19"/>
      <c r="C58" s="19" t="s">
        <v>1374</v>
      </c>
      <c r="D58" s="1" t="s">
        <v>1375</v>
      </c>
      <c r="E58" s="7"/>
      <c r="F58" s="9"/>
      <c r="G58" s="9"/>
      <c r="H58" s="7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39"/>
      <c r="V58" s="139"/>
      <c r="W58" s="139"/>
      <c r="X58" s="139"/>
      <c r="Y58" s="26">
        <v>0</v>
      </c>
      <c r="Z58" s="137">
        <v>0</v>
      </c>
      <c r="AA58" s="137">
        <v>382.17</v>
      </c>
      <c r="AB58" s="64">
        <v>1</v>
      </c>
      <c r="AC58" s="26">
        <v>0</v>
      </c>
      <c r="AE58" s="26">
        <f t="shared" si="5"/>
        <v>0</v>
      </c>
    </row>
    <row r="59" spans="1:31" ht="14.25">
      <c r="A59" s="21"/>
      <c r="B59" s="19"/>
      <c r="C59" s="19" t="s">
        <v>1163</v>
      </c>
      <c r="D59" s="1" t="s">
        <v>1164</v>
      </c>
      <c r="E59" s="7"/>
      <c r="F59" s="9"/>
      <c r="G59" s="9"/>
      <c r="H59" s="7"/>
      <c r="I59" s="9">
        <v>44562.67</v>
      </c>
      <c r="J59" s="9">
        <v>1815</v>
      </c>
      <c r="K59" s="9">
        <v>200</v>
      </c>
      <c r="L59" s="9">
        <v>0</v>
      </c>
      <c r="M59" s="9">
        <v>720</v>
      </c>
      <c r="N59" s="9">
        <v>0</v>
      </c>
      <c r="O59" s="9"/>
      <c r="P59" s="9">
        <v>26797.26</v>
      </c>
      <c r="Q59" s="9">
        <v>0</v>
      </c>
      <c r="R59" s="9">
        <v>0</v>
      </c>
      <c r="S59" s="9">
        <v>0</v>
      </c>
      <c r="T59" s="9">
        <v>0</v>
      </c>
      <c r="U59" s="139">
        <v>111.9</v>
      </c>
      <c r="V59" s="139">
        <v>0</v>
      </c>
      <c r="W59" s="139">
        <v>3806.4</v>
      </c>
      <c r="X59" s="139">
        <v>1782.99</v>
      </c>
      <c r="Y59" s="26">
        <v>5000</v>
      </c>
      <c r="Z59" s="137">
        <f t="shared" si="6"/>
        <v>5000</v>
      </c>
      <c r="AA59" s="137">
        <v>38.95</v>
      </c>
      <c r="AB59" s="64">
        <f t="shared" si="2"/>
        <v>0.007790000000000001</v>
      </c>
      <c r="AC59" s="26">
        <v>4000</v>
      </c>
      <c r="AE59" s="26">
        <f t="shared" si="5"/>
        <v>4000</v>
      </c>
    </row>
    <row r="60" spans="1:31" ht="14.25">
      <c r="A60" s="21"/>
      <c r="B60" s="19"/>
      <c r="C60" s="19" t="s">
        <v>844</v>
      </c>
      <c r="D60" s="1" t="s">
        <v>845</v>
      </c>
      <c r="E60" s="7"/>
      <c r="F60" s="9"/>
      <c r="G60" s="9"/>
      <c r="H60" s="7"/>
      <c r="I60" s="9">
        <v>44562.67</v>
      </c>
      <c r="J60" s="9">
        <v>1815</v>
      </c>
      <c r="K60" s="9">
        <v>200</v>
      </c>
      <c r="L60" s="9">
        <v>0</v>
      </c>
      <c r="M60" s="9">
        <v>720</v>
      </c>
      <c r="N60" s="9">
        <v>0</v>
      </c>
      <c r="O60" s="9"/>
      <c r="P60" s="9">
        <v>25474.77</v>
      </c>
      <c r="Q60" s="9">
        <v>0</v>
      </c>
      <c r="R60" s="9">
        <v>0</v>
      </c>
      <c r="S60" s="9">
        <v>0</v>
      </c>
      <c r="T60" s="9">
        <v>4553.9</v>
      </c>
      <c r="U60" s="139">
        <v>2804.22</v>
      </c>
      <c r="V60" s="139">
        <v>759.1</v>
      </c>
      <c r="W60" s="139">
        <v>570</v>
      </c>
      <c r="X60" s="139">
        <v>1387.25</v>
      </c>
      <c r="Y60" s="26">
        <v>5000</v>
      </c>
      <c r="Z60" s="137">
        <f t="shared" si="6"/>
        <v>5000</v>
      </c>
      <c r="AA60" s="137">
        <v>6220.5</v>
      </c>
      <c r="AB60" s="64">
        <f t="shared" si="2"/>
        <v>1.2441</v>
      </c>
      <c r="AC60" s="26">
        <v>5000</v>
      </c>
      <c r="AE60" s="26">
        <f t="shared" si="5"/>
        <v>5000</v>
      </c>
    </row>
    <row r="61" spans="1:31" ht="14.25">
      <c r="A61" s="21"/>
      <c r="B61" s="19"/>
      <c r="C61" s="70" t="s">
        <v>1324</v>
      </c>
      <c r="D61" s="1" t="s">
        <v>1325</v>
      </c>
      <c r="E61" s="7"/>
      <c r="F61" s="9"/>
      <c r="G61" s="9"/>
      <c r="H61" s="7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39"/>
      <c r="V61" s="139"/>
      <c r="W61" s="139">
        <v>0</v>
      </c>
      <c r="X61" s="139"/>
      <c r="Y61" s="26">
        <v>105000</v>
      </c>
      <c r="Z61" s="137">
        <f t="shared" si="6"/>
        <v>105000</v>
      </c>
      <c r="AA61" s="137">
        <v>147926.33</v>
      </c>
      <c r="AB61" s="64">
        <v>0</v>
      </c>
      <c r="AC61" s="26">
        <v>20000</v>
      </c>
      <c r="AE61" s="26">
        <f t="shared" si="5"/>
        <v>20000</v>
      </c>
    </row>
    <row r="62" spans="1:31" ht="14.25">
      <c r="A62" s="21"/>
      <c r="B62" s="19"/>
      <c r="C62" s="70" t="s">
        <v>1380</v>
      </c>
      <c r="D62" s="1" t="s">
        <v>1381</v>
      </c>
      <c r="E62" s="7"/>
      <c r="F62" s="9"/>
      <c r="G62" s="9"/>
      <c r="H62" s="7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39"/>
      <c r="V62" s="139"/>
      <c r="W62" s="139">
        <v>0</v>
      </c>
      <c r="X62" s="139"/>
      <c r="Y62" s="26">
        <v>0</v>
      </c>
      <c r="Z62" s="137">
        <v>0</v>
      </c>
      <c r="AA62" s="137">
        <v>0</v>
      </c>
      <c r="AB62" s="64">
        <v>1</v>
      </c>
      <c r="AC62" s="26">
        <v>58000</v>
      </c>
      <c r="AE62" s="26">
        <f>SUM(AC62:AD62)</f>
        <v>58000</v>
      </c>
    </row>
    <row r="63" spans="1:31" ht="14.25">
      <c r="A63" s="21"/>
      <c r="B63" s="19"/>
      <c r="C63" s="19" t="s">
        <v>1253</v>
      </c>
      <c r="D63" s="1" t="s">
        <v>1254</v>
      </c>
      <c r="E63" s="7"/>
      <c r="F63" s="9"/>
      <c r="G63" s="9"/>
      <c r="H63" s="7"/>
      <c r="I63" s="7"/>
      <c r="J63" s="7"/>
      <c r="K63" s="7"/>
      <c r="L63" s="7"/>
      <c r="M63" s="7"/>
      <c r="N63" s="7"/>
      <c r="O63" s="7"/>
      <c r="P63" s="7"/>
      <c r="Q63" s="7">
        <v>0</v>
      </c>
      <c r="R63" s="7">
        <v>0</v>
      </c>
      <c r="S63" s="7">
        <v>0</v>
      </c>
      <c r="T63" s="7">
        <v>0</v>
      </c>
      <c r="U63" s="141">
        <v>10175</v>
      </c>
      <c r="V63" s="141">
        <v>0</v>
      </c>
      <c r="W63" s="141">
        <v>0</v>
      </c>
      <c r="X63" s="141"/>
      <c r="Y63" s="26">
        <v>0</v>
      </c>
      <c r="Z63" s="137">
        <f t="shared" si="6"/>
        <v>0</v>
      </c>
      <c r="AA63" s="137">
        <v>0</v>
      </c>
      <c r="AB63" s="64">
        <v>0</v>
      </c>
      <c r="AC63" s="26">
        <v>0</v>
      </c>
      <c r="AE63" s="26">
        <f>SUM(AC63:AD63)</f>
        <v>0</v>
      </c>
    </row>
    <row r="64" spans="1:31" ht="14.25">
      <c r="A64" s="21"/>
      <c r="B64" s="19"/>
      <c r="C64" s="19" t="s">
        <v>1368</v>
      </c>
      <c r="D64" s="1" t="s">
        <v>350</v>
      </c>
      <c r="E64" s="7"/>
      <c r="F64" s="9">
        <v>1377.38</v>
      </c>
      <c r="G64" s="9"/>
      <c r="H64" s="7">
        <v>26.08</v>
      </c>
      <c r="I64" s="7">
        <v>417.09</v>
      </c>
      <c r="J64" s="7">
        <v>793.34</v>
      </c>
      <c r="K64" s="7">
        <v>1892.94</v>
      </c>
      <c r="L64" s="7">
        <v>1992.2</v>
      </c>
      <c r="M64" s="7">
        <v>1897.67</v>
      </c>
      <c r="N64" s="7">
        <v>1493.81</v>
      </c>
      <c r="O64" s="7">
        <v>2438.56</v>
      </c>
      <c r="P64" s="7">
        <v>1441.14</v>
      </c>
      <c r="Q64" s="7">
        <v>2152.66</v>
      </c>
      <c r="R64" s="7">
        <v>863.42</v>
      </c>
      <c r="S64" s="7">
        <v>337.93</v>
      </c>
      <c r="T64" s="7">
        <v>1133.04</v>
      </c>
      <c r="U64" s="141">
        <v>395.91</v>
      </c>
      <c r="V64" s="141">
        <v>5204.29</v>
      </c>
      <c r="W64" s="141">
        <v>2797.34</v>
      </c>
      <c r="X64" s="141">
        <v>803.1</v>
      </c>
      <c r="Y64" s="26">
        <v>4000</v>
      </c>
      <c r="Z64" s="137">
        <f t="shared" si="6"/>
        <v>4000</v>
      </c>
      <c r="AA64" s="137">
        <v>3852.51</v>
      </c>
      <c r="AB64" s="64">
        <f t="shared" si="2"/>
        <v>0.9631275</v>
      </c>
      <c r="AC64" s="26">
        <v>4000</v>
      </c>
      <c r="AE64" s="26">
        <f t="shared" si="5"/>
        <v>4000</v>
      </c>
    </row>
    <row r="65" spans="1:31" ht="14.25">
      <c r="A65" s="21"/>
      <c r="B65" s="19"/>
      <c r="C65" s="19" t="s">
        <v>745</v>
      </c>
      <c r="D65" s="1" t="s">
        <v>351</v>
      </c>
      <c r="E65" s="7">
        <v>14998</v>
      </c>
      <c r="F65" s="9">
        <v>21462.74</v>
      </c>
      <c r="G65" s="9">
        <v>12480</v>
      </c>
      <c r="H65" s="7">
        <v>26148.89</v>
      </c>
      <c r="I65" s="7">
        <v>23223.8</v>
      </c>
      <c r="J65" s="7">
        <v>11256</v>
      </c>
      <c r="K65" s="7">
        <v>18636</v>
      </c>
      <c r="L65" s="7">
        <v>15262.28</v>
      </c>
      <c r="M65" s="7">
        <v>36972.5</v>
      </c>
      <c r="N65" s="7">
        <v>24565</v>
      </c>
      <c r="O65" s="7">
        <v>17549.75</v>
      </c>
      <c r="P65" s="7">
        <v>20871</v>
      </c>
      <c r="Q65" s="7">
        <v>4466.99</v>
      </c>
      <c r="R65" s="7">
        <v>938</v>
      </c>
      <c r="S65" s="7">
        <v>15718</v>
      </c>
      <c r="T65" s="7">
        <v>13445</v>
      </c>
      <c r="U65" s="141">
        <v>10033</v>
      </c>
      <c r="V65" s="141">
        <v>9262.86</v>
      </c>
      <c r="W65" s="141">
        <v>11090</v>
      </c>
      <c r="X65" s="141">
        <v>6546.5</v>
      </c>
      <c r="Y65" s="26">
        <v>40000</v>
      </c>
      <c r="Z65" s="137">
        <f t="shared" si="6"/>
        <v>40000</v>
      </c>
      <c r="AA65" s="137">
        <v>0</v>
      </c>
      <c r="AB65" s="64">
        <f t="shared" si="2"/>
        <v>0</v>
      </c>
      <c r="AC65" s="26">
        <v>40000</v>
      </c>
      <c r="AE65" s="26">
        <f t="shared" si="5"/>
        <v>40000</v>
      </c>
    </row>
    <row r="66" spans="1:31" ht="14.25">
      <c r="A66" s="21"/>
      <c r="B66" s="19"/>
      <c r="C66" s="19" t="s">
        <v>746</v>
      </c>
      <c r="D66" s="1" t="s">
        <v>352</v>
      </c>
      <c r="E66" s="7"/>
      <c r="F66" s="9">
        <v>1852</v>
      </c>
      <c r="G66" s="9">
        <v>2612</v>
      </c>
      <c r="H66" s="7">
        <v>0</v>
      </c>
      <c r="I66" s="7">
        <v>5196</v>
      </c>
      <c r="J66" s="7">
        <v>5545</v>
      </c>
      <c r="K66" s="7">
        <v>6805</v>
      </c>
      <c r="L66" s="7">
        <v>22349</v>
      </c>
      <c r="M66" s="7">
        <v>23941.47</v>
      </c>
      <c r="N66" s="7">
        <v>23221</v>
      </c>
      <c r="O66" s="7">
        <v>16527.98</v>
      </c>
      <c r="P66" s="7">
        <v>17561.98</v>
      </c>
      <c r="Q66" s="7">
        <v>14129.9</v>
      </c>
      <c r="R66" s="7">
        <v>14650.45</v>
      </c>
      <c r="S66" s="7">
        <v>19862</v>
      </c>
      <c r="T66" s="7">
        <v>9273.5</v>
      </c>
      <c r="U66" s="141">
        <v>5752.28</v>
      </c>
      <c r="V66" s="141">
        <v>10250</v>
      </c>
      <c r="W66" s="141">
        <v>9810</v>
      </c>
      <c r="X66" s="141">
        <v>5494.7</v>
      </c>
      <c r="Y66" s="26">
        <v>25000</v>
      </c>
      <c r="Z66" s="137">
        <f t="shared" si="6"/>
        <v>25000</v>
      </c>
      <c r="AA66" s="137">
        <v>0</v>
      </c>
      <c r="AB66" s="64">
        <f t="shared" si="2"/>
        <v>0</v>
      </c>
      <c r="AC66" s="26">
        <v>25000</v>
      </c>
      <c r="AE66" s="26">
        <f t="shared" si="5"/>
        <v>25000</v>
      </c>
    </row>
    <row r="67" spans="1:31" ht="14.25">
      <c r="A67" s="21"/>
      <c r="B67" s="19"/>
      <c r="C67" s="19" t="s">
        <v>747</v>
      </c>
      <c r="D67" s="1" t="s">
        <v>353</v>
      </c>
      <c r="E67" s="7"/>
      <c r="F67" s="9">
        <v>1412</v>
      </c>
      <c r="G67" s="9">
        <v>689.63</v>
      </c>
      <c r="H67" s="7">
        <v>1493.15</v>
      </c>
      <c r="I67" s="7">
        <v>3895.57</v>
      </c>
      <c r="J67" s="7">
        <v>3039.44</v>
      </c>
      <c r="K67" s="7">
        <v>2846.77</v>
      </c>
      <c r="L67" s="7">
        <v>5440.26</v>
      </c>
      <c r="M67" s="7">
        <v>3592.33</v>
      </c>
      <c r="N67" s="7">
        <v>4125.08</v>
      </c>
      <c r="O67" s="7">
        <v>2246.89</v>
      </c>
      <c r="P67" s="7">
        <v>4483.78</v>
      </c>
      <c r="Q67" s="7">
        <v>2143.17</v>
      </c>
      <c r="R67" s="7">
        <v>675.73</v>
      </c>
      <c r="S67" s="7">
        <v>2711.34</v>
      </c>
      <c r="T67" s="7">
        <v>1983.32</v>
      </c>
      <c r="U67" s="141">
        <v>5257.32</v>
      </c>
      <c r="V67" s="141">
        <v>5104.23</v>
      </c>
      <c r="W67" s="141">
        <v>2542.89</v>
      </c>
      <c r="X67" s="141">
        <v>5096.42</v>
      </c>
      <c r="Y67" s="26">
        <v>6000</v>
      </c>
      <c r="Z67" s="137">
        <f t="shared" si="6"/>
        <v>6000</v>
      </c>
      <c r="AA67" s="137">
        <v>2596.04</v>
      </c>
      <c r="AB67" s="64">
        <f t="shared" si="2"/>
        <v>0.43267333333333335</v>
      </c>
      <c r="AC67" s="26">
        <v>6000</v>
      </c>
      <c r="AE67" s="26">
        <f t="shared" si="5"/>
        <v>6000</v>
      </c>
    </row>
    <row r="68" spans="1:31" ht="14.25">
      <c r="A68" s="21"/>
      <c r="B68" s="19"/>
      <c r="C68" s="19" t="s">
        <v>748</v>
      </c>
      <c r="D68" s="1" t="s">
        <v>354</v>
      </c>
      <c r="E68" s="7"/>
      <c r="F68" s="9">
        <v>2684.44</v>
      </c>
      <c r="G68" s="9">
        <v>3587.45</v>
      </c>
      <c r="H68" s="7">
        <v>367.16</v>
      </c>
      <c r="I68" s="7">
        <v>4491.73</v>
      </c>
      <c r="J68" s="7">
        <v>5937.84</v>
      </c>
      <c r="K68" s="7">
        <v>5657.45</v>
      </c>
      <c r="L68" s="7">
        <v>8621.81</v>
      </c>
      <c r="M68" s="7">
        <v>8578.57</v>
      </c>
      <c r="N68" s="7">
        <v>9955.93</v>
      </c>
      <c r="O68" s="7">
        <v>7844.23</v>
      </c>
      <c r="P68" s="7">
        <v>6173.01</v>
      </c>
      <c r="Q68" s="7">
        <v>11163.68</v>
      </c>
      <c r="R68" s="7">
        <v>4141.76</v>
      </c>
      <c r="S68" s="7">
        <v>9835.82</v>
      </c>
      <c r="T68" s="7">
        <v>5870.86</v>
      </c>
      <c r="U68" s="141">
        <v>3039.23</v>
      </c>
      <c r="V68" s="141">
        <v>3912.34</v>
      </c>
      <c r="W68" s="141">
        <v>1017.51</v>
      </c>
      <c r="X68" s="141">
        <v>15266.01</v>
      </c>
      <c r="Y68" s="26">
        <v>15000</v>
      </c>
      <c r="Z68" s="137">
        <f t="shared" si="6"/>
        <v>15000</v>
      </c>
      <c r="AA68" s="137">
        <v>8185.03</v>
      </c>
      <c r="AB68" s="64">
        <f t="shared" si="2"/>
        <v>0.5456686666666667</v>
      </c>
      <c r="AC68" s="26">
        <v>20000</v>
      </c>
      <c r="AE68" s="26">
        <f t="shared" si="5"/>
        <v>20000</v>
      </c>
    </row>
    <row r="69" spans="1:31" ht="14.25">
      <c r="A69" s="21"/>
      <c r="B69" s="19"/>
      <c r="C69" s="19" t="s">
        <v>749</v>
      </c>
      <c r="D69" s="1" t="s">
        <v>355</v>
      </c>
      <c r="E69" s="7"/>
      <c r="F69" s="9">
        <v>9203.55</v>
      </c>
      <c r="G69" s="9">
        <v>15902.9</v>
      </c>
      <c r="H69" s="7">
        <v>9466.93</v>
      </c>
      <c r="I69" s="7">
        <v>19168.29</v>
      </c>
      <c r="J69" s="7">
        <v>18090.67</v>
      </c>
      <c r="K69" s="7">
        <v>23772.98</v>
      </c>
      <c r="L69" s="7">
        <v>26638.51</v>
      </c>
      <c r="M69" s="7">
        <v>21854.14</v>
      </c>
      <c r="N69" s="7">
        <v>20253.97</v>
      </c>
      <c r="O69" s="7">
        <v>16601.38</v>
      </c>
      <c r="P69" s="7">
        <v>16208.7</v>
      </c>
      <c r="Q69" s="7">
        <v>18603.29</v>
      </c>
      <c r="R69" s="7">
        <v>21599.58</v>
      </c>
      <c r="S69" s="7">
        <v>22889.39</v>
      </c>
      <c r="T69" s="7">
        <v>16746.13</v>
      </c>
      <c r="U69" s="141">
        <v>15995.39</v>
      </c>
      <c r="V69" s="141">
        <v>3913.56</v>
      </c>
      <c r="W69" s="141">
        <v>7901.08</v>
      </c>
      <c r="X69" s="141">
        <v>9451.66</v>
      </c>
      <c r="Y69" s="26">
        <v>30000</v>
      </c>
      <c r="Z69" s="137">
        <f t="shared" si="6"/>
        <v>30000</v>
      </c>
      <c r="AA69" s="137">
        <v>24121.94</v>
      </c>
      <c r="AB69" s="64">
        <f t="shared" si="2"/>
        <v>0.8040646666666666</v>
      </c>
      <c r="AC69" s="26">
        <v>30000</v>
      </c>
      <c r="AE69" s="26">
        <f t="shared" si="5"/>
        <v>30000</v>
      </c>
    </row>
    <row r="70" spans="1:31" ht="14.25">
      <c r="A70" s="21"/>
      <c r="B70" s="19"/>
      <c r="C70" s="19" t="s">
        <v>750</v>
      </c>
      <c r="D70" s="1" t="s">
        <v>1255</v>
      </c>
      <c r="E70" s="7"/>
      <c r="F70" s="9"/>
      <c r="G70" s="9"/>
      <c r="H70" s="7"/>
      <c r="I70" s="7"/>
      <c r="J70" s="7"/>
      <c r="K70" s="7"/>
      <c r="L70" s="7"/>
      <c r="M70" s="7"/>
      <c r="N70" s="7"/>
      <c r="O70" s="7"/>
      <c r="P70" s="7"/>
      <c r="Q70" s="7">
        <v>0</v>
      </c>
      <c r="R70" s="7">
        <v>0</v>
      </c>
      <c r="S70" s="7">
        <v>0</v>
      </c>
      <c r="T70" s="7">
        <v>1371.91</v>
      </c>
      <c r="U70" s="141">
        <v>587.32</v>
      </c>
      <c r="V70" s="141">
        <v>310</v>
      </c>
      <c r="W70" s="141">
        <v>1867.64</v>
      </c>
      <c r="X70" s="141">
        <v>1061.92</v>
      </c>
      <c r="Y70" s="26">
        <v>3000</v>
      </c>
      <c r="Z70" s="137">
        <f t="shared" si="6"/>
        <v>3000</v>
      </c>
      <c r="AA70" s="137">
        <v>2635.17</v>
      </c>
      <c r="AB70" s="64">
        <f t="shared" si="2"/>
        <v>0.87839</v>
      </c>
      <c r="AC70" s="26">
        <v>3000</v>
      </c>
      <c r="AE70" s="26">
        <f t="shared" si="5"/>
        <v>3000</v>
      </c>
    </row>
    <row r="71" spans="1:31" ht="14.25">
      <c r="A71" s="21"/>
      <c r="B71" s="19"/>
      <c r="C71" s="19" t="s">
        <v>1369</v>
      </c>
      <c r="D71" s="1" t="s">
        <v>1370</v>
      </c>
      <c r="E71" s="7"/>
      <c r="F71" s="9"/>
      <c r="G71" s="9"/>
      <c r="H71" s="7"/>
      <c r="I71" s="7"/>
      <c r="J71" s="7"/>
      <c r="K71" s="7"/>
      <c r="L71" s="7"/>
      <c r="M71" s="7"/>
      <c r="N71" s="7"/>
      <c r="O71" s="7"/>
      <c r="P71" s="7"/>
      <c r="Q71" s="7">
        <v>0</v>
      </c>
      <c r="R71" s="7">
        <v>0</v>
      </c>
      <c r="S71" s="7">
        <v>0</v>
      </c>
      <c r="T71" s="7">
        <v>1371.91</v>
      </c>
      <c r="U71" s="141">
        <v>587.32</v>
      </c>
      <c r="V71" s="141">
        <v>0</v>
      </c>
      <c r="W71" s="141">
        <v>0</v>
      </c>
      <c r="X71" s="141">
        <v>33.75</v>
      </c>
      <c r="Y71" s="26">
        <v>0</v>
      </c>
      <c r="Z71" s="137">
        <f>Y71</f>
        <v>0</v>
      </c>
      <c r="AA71" s="137">
        <v>33.75</v>
      </c>
      <c r="AB71" s="64">
        <v>1</v>
      </c>
      <c r="AC71" s="26">
        <v>0</v>
      </c>
      <c r="AE71" s="26">
        <f>SUM(AC71:AD71)</f>
        <v>0</v>
      </c>
    </row>
    <row r="72" spans="1:31" ht="14.25">
      <c r="A72" s="21"/>
      <c r="B72" s="19"/>
      <c r="C72" s="19" t="s">
        <v>356</v>
      </c>
      <c r="D72" s="1" t="s">
        <v>357</v>
      </c>
      <c r="E72" s="7"/>
      <c r="F72" s="9">
        <v>24.37</v>
      </c>
      <c r="G72" s="9">
        <v>2555.7</v>
      </c>
      <c r="H72" s="7">
        <v>2884.5</v>
      </c>
      <c r="I72" s="7">
        <v>2426.95</v>
      </c>
      <c r="J72" s="7">
        <v>3418.63</v>
      </c>
      <c r="K72" s="7">
        <v>1260.3</v>
      </c>
      <c r="L72" s="7">
        <v>2570.99</v>
      </c>
      <c r="M72" s="7">
        <v>2673.85</v>
      </c>
      <c r="N72" s="7">
        <v>2780.79</v>
      </c>
      <c r="O72" s="7">
        <v>2892.02</v>
      </c>
      <c r="P72" s="7">
        <v>3007.71</v>
      </c>
      <c r="Q72" s="7">
        <v>3128.02</v>
      </c>
      <c r="R72" s="7">
        <v>3253.13</v>
      </c>
      <c r="S72" s="7">
        <v>3383.26</v>
      </c>
      <c r="T72" s="7">
        <v>2895</v>
      </c>
      <c r="U72" s="141">
        <v>3776.06</v>
      </c>
      <c r="V72" s="141">
        <v>3777.73</v>
      </c>
      <c r="W72" s="141">
        <v>3966.61</v>
      </c>
      <c r="X72" s="141">
        <v>4041.33</v>
      </c>
      <c r="Y72" s="26">
        <v>0</v>
      </c>
      <c r="Z72" s="137">
        <f t="shared" si="6"/>
        <v>0</v>
      </c>
      <c r="AA72" s="137">
        <v>0</v>
      </c>
      <c r="AB72" s="64">
        <v>0</v>
      </c>
      <c r="AC72" s="26">
        <v>0</v>
      </c>
      <c r="AE72" s="26">
        <f t="shared" si="5"/>
        <v>0</v>
      </c>
    </row>
    <row r="73" spans="1:31" ht="14.25">
      <c r="A73" s="21"/>
      <c r="B73" s="19"/>
      <c r="C73" s="19" t="s">
        <v>1009</v>
      </c>
      <c r="D73" s="1" t="s">
        <v>1010</v>
      </c>
      <c r="E73" s="7"/>
      <c r="F73" s="9"/>
      <c r="G73" s="9"/>
      <c r="H73" s="7"/>
      <c r="I73" s="7"/>
      <c r="J73" s="7"/>
      <c r="K73" s="7"/>
      <c r="L73" s="7">
        <v>198299.56</v>
      </c>
      <c r="M73" s="7">
        <v>0</v>
      </c>
      <c r="N73" s="7">
        <v>0</v>
      </c>
      <c r="O73" s="7">
        <v>28400.1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141">
        <v>0</v>
      </c>
      <c r="V73" s="141">
        <v>0</v>
      </c>
      <c r="W73" s="141">
        <v>0</v>
      </c>
      <c r="X73" s="141"/>
      <c r="Y73" s="26">
        <v>0</v>
      </c>
      <c r="Z73" s="137">
        <f t="shared" si="6"/>
        <v>0</v>
      </c>
      <c r="AA73" s="137">
        <v>0</v>
      </c>
      <c r="AB73" s="64">
        <v>0</v>
      </c>
      <c r="AC73" s="26">
        <v>0</v>
      </c>
      <c r="AE73" s="26">
        <f t="shared" si="5"/>
        <v>0</v>
      </c>
    </row>
    <row r="74" spans="1:31" ht="14.25">
      <c r="A74" s="21"/>
      <c r="B74" s="19"/>
      <c r="C74" s="70" t="s">
        <v>1178</v>
      </c>
      <c r="D74" s="1" t="s">
        <v>1179</v>
      </c>
      <c r="E74" s="7"/>
      <c r="F74" s="9"/>
      <c r="G74" s="9"/>
      <c r="H74" s="7"/>
      <c r="I74" s="7"/>
      <c r="J74" s="7"/>
      <c r="K74" s="7"/>
      <c r="L74" s="7"/>
      <c r="M74" s="7"/>
      <c r="N74" s="7"/>
      <c r="O74" s="7"/>
      <c r="P74" s="7">
        <v>0</v>
      </c>
      <c r="Q74" s="7">
        <v>18351</v>
      </c>
      <c r="R74" s="7">
        <v>0</v>
      </c>
      <c r="S74" s="7">
        <v>0</v>
      </c>
      <c r="T74" s="7">
        <v>0</v>
      </c>
      <c r="U74" s="141">
        <v>0</v>
      </c>
      <c r="V74" s="141">
        <v>0</v>
      </c>
      <c r="W74" s="141">
        <v>0</v>
      </c>
      <c r="X74" s="141"/>
      <c r="Y74" s="26">
        <v>0</v>
      </c>
      <c r="Z74" s="137">
        <f t="shared" si="6"/>
        <v>0</v>
      </c>
      <c r="AA74" s="137">
        <v>0</v>
      </c>
      <c r="AB74" s="64">
        <v>0</v>
      </c>
      <c r="AC74" s="26">
        <v>0</v>
      </c>
      <c r="AE74" s="26">
        <f t="shared" si="5"/>
        <v>0</v>
      </c>
    </row>
    <row r="75" spans="1:31" ht="14.25">
      <c r="A75" s="21"/>
      <c r="B75" s="19"/>
      <c r="C75" s="19" t="s">
        <v>293</v>
      </c>
      <c r="D75" s="1" t="s">
        <v>142</v>
      </c>
      <c r="E75" s="7">
        <v>104616</v>
      </c>
      <c r="F75" s="9"/>
      <c r="G75" s="9"/>
      <c r="H75" s="7"/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/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141">
        <v>0</v>
      </c>
      <c r="V75" s="141">
        <v>0</v>
      </c>
      <c r="W75" s="141">
        <v>0</v>
      </c>
      <c r="X75" s="141"/>
      <c r="Y75" s="26">
        <v>0</v>
      </c>
      <c r="Z75" s="137">
        <f t="shared" si="6"/>
        <v>0</v>
      </c>
      <c r="AA75" s="137">
        <v>0</v>
      </c>
      <c r="AB75" s="64">
        <v>0</v>
      </c>
      <c r="AC75" s="26">
        <v>0</v>
      </c>
      <c r="AE75" s="26">
        <f t="shared" si="5"/>
        <v>0</v>
      </c>
    </row>
    <row r="76" spans="1:31" ht="14.25">
      <c r="A76" s="21"/>
      <c r="B76" s="19"/>
      <c r="C76" s="19">
        <v>2421</v>
      </c>
      <c r="D76" s="1" t="s">
        <v>358</v>
      </c>
      <c r="E76" s="7"/>
      <c r="F76" s="9">
        <v>3346.78</v>
      </c>
      <c r="G76" s="9">
        <v>617.5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/>
      <c r="P76" s="7">
        <v>0</v>
      </c>
      <c r="Q76" s="7">
        <v>0</v>
      </c>
      <c r="R76" s="7">
        <v>0</v>
      </c>
      <c r="S76" s="7">
        <v>544.84</v>
      </c>
      <c r="T76" s="7">
        <v>0</v>
      </c>
      <c r="U76" s="141">
        <v>0</v>
      </c>
      <c r="V76" s="141">
        <v>0</v>
      </c>
      <c r="W76" s="141">
        <v>0</v>
      </c>
      <c r="X76" s="141"/>
      <c r="Y76" s="26">
        <v>0</v>
      </c>
      <c r="Z76" s="137">
        <f t="shared" si="6"/>
        <v>0</v>
      </c>
      <c r="AA76" s="137">
        <v>0</v>
      </c>
      <c r="AB76" s="64">
        <v>0</v>
      </c>
      <c r="AC76" s="26">
        <v>0</v>
      </c>
      <c r="AE76" s="26">
        <f t="shared" si="5"/>
        <v>0</v>
      </c>
    </row>
    <row r="77" spans="1:31" ht="14.25">
      <c r="A77" s="21"/>
      <c r="B77" s="19"/>
      <c r="C77" s="19" t="s">
        <v>751</v>
      </c>
      <c r="D77" s="1" t="s">
        <v>359</v>
      </c>
      <c r="E77" s="7">
        <v>5875</v>
      </c>
      <c r="F77" s="9">
        <v>59954.86</v>
      </c>
      <c r="G77" s="9">
        <v>4581.45</v>
      </c>
      <c r="H77" s="7">
        <v>9028.25</v>
      </c>
      <c r="I77" s="7">
        <v>2984.77</v>
      </c>
      <c r="J77" s="7">
        <v>2394.51</v>
      </c>
      <c r="K77" s="7">
        <v>1771.61</v>
      </c>
      <c r="L77" s="7">
        <v>2783.79</v>
      </c>
      <c r="M77" s="7">
        <v>1226.69</v>
      </c>
      <c r="N77" s="7">
        <v>1288.28</v>
      </c>
      <c r="O77" s="7">
        <v>12440.89</v>
      </c>
      <c r="P77" s="7">
        <v>4537.13</v>
      </c>
      <c r="Q77" s="7">
        <v>3061.55</v>
      </c>
      <c r="R77" s="7">
        <v>2111.35</v>
      </c>
      <c r="S77" s="7">
        <v>0</v>
      </c>
      <c r="T77" s="7">
        <v>17.41</v>
      </c>
      <c r="U77" s="141">
        <v>0</v>
      </c>
      <c r="V77" s="141">
        <v>848</v>
      </c>
      <c r="W77" s="141">
        <v>0</v>
      </c>
      <c r="X77" s="141"/>
      <c r="Y77" s="166">
        <v>5000</v>
      </c>
      <c r="Z77" s="137">
        <f t="shared" si="6"/>
        <v>5000</v>
      </c>
      <c r="AA77" s="137">
        <v>0</v>
      </c>
      <c r="AB77" s="64">
        <v>0</v>
      </c>
      <c r="AC77" s="26">
        <v>4000</v>
      </c>
      <c r="AE77" s="26">
        <f t="shared" si="5"/>
        <v>4000</v>
      </c>
    </row>
    <row r="78" spans="1:31" ht="15" thickBot="1">
      <c r="A78" s="21"/>
      <c r="B78" s="19"/>
      <c r="C78" s="32" t="s">
        <v>360</v>
      </c>
      <c r="D78" s="38" t="s">
        <v>361</v>
      </c>
      <c r="E78" s="34">
        <v>7921</v>
      </c>
      <c r="F78" s="35"/>
      <c r="G78" s="35"/>
      <c r="H78" s="34">
        <v>0</v>
      </c>
      <c r="I78" s="34"/>
      <c r="J78" s="34"/>
      <c r="K78" s="34">
        <v>0</v>
      </c>
      <c r="L78" s="34">
        <v>0</v>
      </c>
      <c r="M78" s="34">
        <v>0</v>
      </c>
      <c r="N78" s="34">
        <v>0</v>
      </c>
      <c r="O78" s="34"/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151">
        <v>0</v>
      </c>
      <c r="V78" s="151">
        <v>0</v>
      </c>
      <c r="W78" s="151">
        <v>0</v>
      </c>
      <c r="X78" s="151"/>
      <c r="Y78" s="138">
        <v>0</v>
      </c>
      <c r="Z78" s="138">
        <f t="shared" si="6"/>
        <v>0</v>
      </c>
      <c r="AA78" s="138">
        <v>0</v>
      </c>
      <c r="AB78" s="65">
        <v>0</v>
      </c>
      <c r="AC78" s="36">
        <v>0</v>
      </c>
      <c r="AD78" s="36"/>
      <c r="AE78" s="36">
        <f t="shared" si="5"/>
        <v>0</v>
      </c>
    </row>
    <row r="79" spans="1:32" ht="14.25">
      <c r="A79" s="21"/>
      <c r="B79" s="19"/>
      <c r="C79" s="1" t="s">
        <v>888</v>
      </c>
      <c r="E79" s="9">
        <f aca="true" t="shared" si="7" ref="E79:R79">SUM(E49:E78)</f>
        <v>156650</v>
      </c>
      <c r="F79" s="9">
        <f t="shared" si="7"/>
        <v>263086.85</v>
      </c>
      <c r="G79" s="9">
        <f t="shared" si="7"/>
        <v>98140.24999999999</v>
      </c>
      <c r="H79" s="9">
        <f t="shared" si="7"/>
        <v>123591.66</v>
      </c>
      <c r="I79" s="9">
        <f t="shared" si="7"/>
        <v>184041.73</v>
      </c>
      <c r="J79" s="9">
        <f t="shared" si="7"/>
        <v>93476.62999999999</v>
      </c>
      <c r="K79" s="9">
        <f t="shared" si="7"/>
        <v>236177.97999999998</v>
      </c>
      <c r="L79" s="9">
        <f t="shared" si="7"/>
        <v>455895.69</v>
      </c>
      <c r="M79" s="9">
        <f t="shared" si="7"/>
        <v>142209.74000000002</v>
      </c>
      <c r="N79" s="9">
        <f t="shared" si="7"/>
        <v>234530.06</v>
      </c>
      <c r="O79" s="9">
        <f t="shared" si="7"/>
        <v>138390.18</v>
      </c>
      <c r="P79" s="9">
        <f t="shared" si="7"/>
        <v>375300.6600000001</v>
      </c>
      <c r="Q79" s="9">
        <f t="shared" si="7"/>
        <v>77880.26</v>
      </c>
      <c r="R79" s="9">
        <f t="shared" si="7"/>
        <v>271756.93000000005</v>
      </c>
      <c r="S79" s="9">
        <v>78379.08</v>
      </c>
      <c r="T79" s="9">
        <v>63955.35</v>
      </c>
      <c r="U79" s="9">
        <f aca="true" t="shared" si="8" ref="U79:AA79">SUM(U49:U78)</f>
        <v>265852.7</v>
      </c>
      <c r="V79" s="9">
        <f t="shared" si="8"/>
        <v>110631.91999999998</v>
      </c>
      <c r="W79" s="9">
        <f t="shared" si="8"/>
        <v>171011.1</v>
      </c>
      <c r="X79" s="9">
        <f t="shared" si="8"/>
        <v>172647.71000000002</v>
      </c>
      <c r="Y79" s="9">
        <f t="shared" si="8"/>
        <v>421500</v>
      </c>
      <c r="Z79" s="9">
        <f t="shared" si="8"/>
        <v>421500</v>
      </c>
      <c r="AA79" s="139">
        <f t="shared" si="8"/>
        <v>266309.43</v>
      </c>
      <c r="AB79" s="64">
        <f t="shared" si="2"/>
        <v>0.6318135943060498</v>
      </c>
      <c r="AC79" s="9">
        <f>SUM(AC49:AC78)</f>
        <v>507500</v>
      </c>
      <c r="AD79" s="9">
        <f>SUM(AD49:AD78)</f>
        <v>0</v>
      </c>
      <c r="AE79" s="26">
        <f>SUM(AC79:AD79)</f>
        <v>507500</v>
      </c>
      <c r="AF79" s="99"/>
    </row>
    <row r="80" spans="1:28" ht="14.25">
      <c r="A80" s="21"/>
      <c r="B80" s="19"/>
      <c r="C80" s="1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139"/>
      <c r="V80" s="139"/>
      <c r="W80" s="139"/>
      <c r="X80" s="139"/>
      <c r="AB80" s="64"/>
    </row>
    <row r="81" spans="1:28" ht="14.25">
      <c r="A81" s="21" t="s">
        <v>296</v>
      </c>
      <c r="B81" s="19" t="s">
        <v>315</v>
      </c>
      <c r="C81" s="22" t="s">
        <v>521</v>
      </c>
      <c r="D81" s="18" t="s">
        <v>314</v>
      </c>
      <c r="E81" s="23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39"/>
      <c r="V81" s="139"/>
      <c r="W81" s="139"/>
      <c r="X81" s="139"/>
      <c r="AB81" s="64"/>
    </row>
    <row r="82" spans="3:31" ht="14.25">
      <c r="C82" s="19" t="s">
        <v>752</v>
      </c>
      <c r="D82" s="1" t="s">
        <v>119</v>
      </c>
      <c r="E82" s="7">
        <v>395461</v>
      </c>
      <c r="F82" s="9">
        <v>430225.83</v>
      </c>
      <c r="G82" s="9">
        <v>415737.36</v>
      </c>
      <c r="H82" s="9">
        <v>460340.89</v>
      </c>
      <c r="I82" s="9">
        <v>494391.46</v>
      </c>
      <c r="J82" s="9">
        <v>519390.42</v>
      </c>
      <c r="K82" s="9">
        <v>545339.1</v>
      </c>
      <c r="L82" s="9">
        <v>628696.54</v>
      </c>
      <c r="M82" s="9">
        <v>669453.89</v>
      </c>
      <c r="N82" s="9">
        <v>618924.66</v>
      </c>
      <c r="O82" s="9">
        <v>700013.89</v>
      </c>
      <c r="P82" s="9">
        <v>629511.6</v>
      </c>
      <c r="Q82" s="9">
        <v>703409.62</v>
      </c>
      <c r="R82" s="9">
        <v>639959.86</v>
      </c>
      <c r="S82" s="9">
        <f>680553.31+99099.5</f>
        <v>779652.81</v>
      </c>
      <c r="T82" s="9">
        <v>630616.61</v>
      </c>
      <c r="U82" s="139">
        <v>707623.62</v>
      </c>
      <c r="V82" s="139">
        <v>612884.25</v>
      </c>
      <c r="W82" s="139">
        <v>570138.94</v>
      </c>
      <c r="X82" s="139">
        <v>609299.37</v>
      </c>
      <c r="Y82" s="26">
        <v>707600</v>
      </c>
      <c r="Z82" s="167">
        <f>Y82</f>
        <v>707600</v>
      </c>
      <c r="AA82" s="137">
        <v>526341</v>
      </c>
      <c r="AB82" s="64">
        <f>SUM(AA82/Z82)</f>
        <v>0.7438397399660825</v>
      </c>
      <c r="AC82" s="26">
        <v>798700</v>
      </c>
      <c r="AE82" s="26">
        <f aca="true" t="shared" si="9" ref="AE82:AE106">SUM(AC82:AD82)</f>
        <v>798700</v>
      </c>
    </row>
    <row r="83" spans="3:31" ht="14.25">
      <c r="C83" s="19" t="s">
        <v>1240</v>
      </c>
      <c r="D83" s="1" t="s">
        <v>119</v>
      </c>
      <c r="E83" s="7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>
        <v>0</v>
      </c>
      <c r="R83" s="9">
        <v>0</v>
      </c>
      <c r="S83" s="9">
        <v>0</v>
      </c>
      <c r="T83" s="26">
        <v>0</v>
      </c>
      <c r="U83" s="137">
        <v>0</v>
      </c>
      <c r="V83" s="137">
        <v>0</v>
      </c>
      <c r="W83" s="137">
        <v>0</v>
      </c>
      <c r="X83" s="137">
        <v>107484.89</v>
      </c>
      <c r="Y83" s="26">
        <v>0</v>
      </c>
      <c r="Z83" s="167">
        <f aca="true" t="shared" si="10" ref="Z83:Z106">Y83</f>
        <v>0</v>
      </c>
      <c r="AA83" s="137">
        <v>0</v>
      </c>
      <c r="AB83" s="64">
        <v>0</v>
      </c>
      <c r="AC83" s="26">
        <v>0</v>
      </c>
      <c r="AE83" s="26">
        <f t="shared" si="9"/>
        <v>0</v>
      </c>
    </row>
    <row r="84" spans="1:31" ht="14.25">
      <c r="A84" s="21"/>
      <c r="B84" s="19"/>
      <c r="C84" s="19" t="s">
        <v>166</v>
      </c>
      <c r="D84" s="1" t="s">
        <v>106</v>
      </c>
      <c r="E84" s="7">
        <v>2244</v>
      </c>
      <c r="F84" s="9">
        <v>11470.23</v>
      </c>
      <c r="G84" s="9">
        <v>5654.06</v>
      </c>
      <c r="H84" s="7">
        <v>7134.64</v>
      </c>
      <c r="I84" s="7">
        <v>6643.79</v>
      </c>
      <c r="J84" s="7">
        <v>7274.36</v>
      </c>
      <c r="K84" s="7">
        <v>3682.12</v>
      </c>
      <c r="L84" s="7">
        <v>9007.87</v>
      </c>
      <c r="M84" s="7">
        <v>4529.66</v>
      </c>
      <c r="N84" s="7">
        <v>10262.61</v>
      </c>
      <c r="O84" s="7">
        <v>23675.66</v>
      </c>
      <c r="P84" s="7">
        <v>7718.81</v>
      </c>
      <c r="Q84" s="7">
        <v>7598.26</v>
      </c>
      <c r="R84" s="7">
        <v>5200.5</v>
      </c>
      <c r="S84" s="7">
        <v>29086.49</v>
      </c>
      <c r="T84" s="7">
        <v>4086.73</v>
      </c>
      <c r="U84" s="141">
        <v>3910.57</v>
      </c>
      <c r="V84" s="141">
        <v>5208.97</v>
      </c>
      <c r="W84" s="141">
        <v>108830.5</v>
      </c>
      <c r="X84" s="141">
        <v>11884.67</v>
      </c>
      <c r="Y84" s="26">
        <v>8000</v>
      </c>
      <c r="Z84" s="167">
        <f t="shared" si="10"/>
        <v>8000</v>
      </c>
      <c r="AA84" s="137">
        <v>10279.17</v>
      </c>
      <c r="AB84" s="64">
        <f>SUM(AA84/Z84)</f>
        <v>1.28489625</v>
      </c>
      <c r="AC84" s="26">
        <v>10000</v>
      </c>
      <c r="AE84" s="26">
        <f>SUM(AC84:AD84)</f>
        <v>10000</v>
      </c>
    </row>
    <row r="85" spans="1:31" ht="14.25">
      <c r="A85" s="21"/>
      <c r="B85" s="19"/>
      <c r="C85" s="19" t="s">
        <v>1158</v>
      </c>
      <c r="D85" s="1" t="s">
        <v>1159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>
        <v>300000</v>
      </c>
      <c r="P85" s="9"/>
      <c r="Q85" s="9">
        <v>0</v>
      </c>
      <c r="R85" s="9">
        <v>0</v>
      </c>
      <c r="S85" s="9">
        <v>0</v>
      </c>
      <c r="T85" s="9">
        <v>0</v>
      </c>
      <c r="U85" s="139">
        <v>0</v>
      </c>
      <c r="V85" s="139">
        <v>0</v>
      </c>
      <c r="W85" s="139">
        <v>32606.38</v>
      </c>
      <c r="X85" s="139"/>
      <c r="Y85" s="86">
        <v>0</v>
      </c>
      <c r="Z85" s="167">
        <f t="shared" si="10"/>
        <v>0</v>
      </c>
      <c r="AA85" s="137">
        <v>0</v>
      </c>
      <c r="AB85" s="64">
        <v>0</v>
      </c>
      <c r="AC85" s="26">
        <v>0</v>
      </c>
      <c r="AE85" s="26">
        <f t="shared" si="9"/>
        <v>0</v>
      </c>
    </row>
    <row r="86" spans="1:31" ht="14.25">
      <c r="A86" s="21"/>
      <c r="B86" s="19"/>
      <c r="C86" s="19" t="s">
        <v>754</v>
      </c>
      <c r="D86" s="1" t="s">
        <v>618</v>
      </c>
      <c r="E86" s="7">
        <v>0</v>
      </c>
      <c r="F86" s="9">
        <v>182.83</v>
      </c>
      <c r="G86" s="9">
        <v>99.04</v>
      </c>
      <c r="H86" s="7">
        <v>0</v>
      </c>
      <c r="I86" s="7">
        <v>585.18</v>
      </c>
      <c r="J86" s="7">
        <v>572.99</v>
      </c>
      <c r="K86" s="7">
        <v>355.04</v>
      </c>
      <c r="L86" s="7">
        <v>1090.33</v>
      </c>
      <c r="M86" s="7">
        <v>684.353</v>
      </c>
      <c r="N86" s="7">
        <v>845.21</v>
      </c>
      <c r="O86" s="7">
        <v>754.78</v>
      </c>
      <c r="P86" s="7">
        <v>894.13</v>
      </c>
      <c r="Q86" s="7">
        <v>1178.28</v>
      </c>
      <c r="R86" s="7">
        <v>743.3</v>
      </c>
      <c r="S86" s="7">
        <v>456.33</v>
      </c>
      <c r="T86" s="7">
        <v>668.89</v>
      </c>
      <c r="U86" s="141">
        <v>1465.85</v>
      </c>
      <c r="V86" s="141">
        <v>1163.93</v>
      </c>
      <c r="W86" s="141">
        <v>414.16</v>
      </c>
      <c r="X86" s="141">
        <v>1457.65</v>
      </c>
      <c r="Y86" s="86">
        <v>1800</v>
      </c>
      <c r="Z86" s="167">
        <f t="shared" si="10"/>
        <v>1800</v>
      </c>
      <c r="AA86" s="137">
        <v>730.62</v>
      </c>
      <c r="AB86" s="64">
        <f aca="true" t="shared" si="11" ref="AB86:AB106">SUM(AA86/Z86)</f>
        <v>0.4059</v>
      </c>
      <c r="AC86" s="26">
        <v>1800</v>
      </c>
      <c r="AE86" s="26">
        <f t="shared" si="9"/>
        <v>1800</v>
      </c>
    </row>
    <row r="87" spans="1:31" ht="14.25">
      <c r="A87" s="21"/>
      <c r="B87" s="19"/>
      <c r="C87" s="19" t="s">
        <v>184</v>
      </c>
      <c r="D87" s="1" t="s">
        <v>322</v>
      </c>
      <c r="E87" s="7">
        <v>1159</v>
      </c>
      <c r="F87" s="9"/>
      <c r="G87" s="9"/>
      <c r="H87" s="9">
        <v>0</v>
      </c>
      <c r="I87" s="9"/>
      <c r="J87" s="9"/>
      <c r="K87" s="9">
        <v>0</v>
      </c>
      <c r="L87" s="9">
        <v>0</v>
      </c>
      <c r="M87" s="9">
        <v>0</v>
      </c>
      <c r="N87" s="9">
        <v>0</v>
      </c>
      <c r="O87" s="9"/>
      <c r="P87" s="9"/>
      <c r="Q87" s="9">
        <v>0</v>
      </c>
      <c r="R87" s="9">
        <v>0</v>
      </c>
      <c r="S87" s="9">
        <v>0</v>
      </c>
      <c r="T87" s="9">
        <v>0</v>
      </c>
      <c r="U87" s="139">
        <v>0</v>
      </c>
      <c r="V87" s="139">
        <v>0</v>
      </c>
      <c r="W87" s="139">
        <v>0</v>
      </c>
      <c r="X87" s="139"/>
      <c r="Y87" s="86">
        <v>0</v>
      </c>
      <c r="Z87" s="167">
        <f t="shared" si="10"/>
        <v>0</v>
      </c>
      <c r="AA87" s="137">
        <v>0</v>
      </c>
      <c r="AB87" s="64">
        <v>0</v>
      </c>
      <c r="AC87" s="26">
        <v>0</v>
      </c>
      <c r="AE87" s="26">
        <f t="shared" si="9"/>
        <v>0</v>
      </c>
    </row>
    <row r="88" spans="1:31" ht="14.25">
      <c r="A88" s="21"/>
      <c r="B88" s="19"/>
      <c r="C88" s="19">
        <v>4192</v>
      </c>
      <c r="D88" s="1" t="s">
        <v>316</v>
      </c>
      <c r="E88" s="7">
        <v>0</v>
      </c>
      <c r="F88" s="9"/>
      <c r="G88" s="9"/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/>
      <c r="P88" s="9"/>
      <c r="Q88" s="9">
        <v>0</v>
      </c>
      <c r="R88" s="9">
        <v>0</v>
      </c>
      <c r="S88" s="9">
        <v>0</v>
      </c>
      <c r="T88" s="9">
        <v>0</v>
      </c>
      <c r="U88" s="139">
        <v>0</v>
      </c>
      <c r="V88" s="139">
        <v>0</v>
      </c>
      <c r="W88" s="139">
        <v>0</v>
      </c>
      <c r="X88" s="139"/>
      <c r="Y88" s="86">
        <v>0</v>
      </c>
      <c r="Z88" s="167">
        <f t="shared" si="10"/>
        <v>0</v>
      </c>
      <c r="AA88" s="137">
        <v>0</v>
      </c>
      <c r="AB88" s="64">
        <v>0</v>
      </c>
      <c r="AC88" s="26">
        <v>0</v>
      </c>
      <c r="AE88" s="26">
        <f t="shared" si="9"/>
        <v>0</v>
      </c>
    </row>
    <row r="89" spans="1:31" ht="14.25">
      <c r="A89" s="21"/>
      <c r="B89" s="19"/>
      <c r="C89" s="19">
        <v>4210</v>
      </c>
      <c r="D89" s="1" t="s">
        <v>317</v>
      </c>
      <c r="E89" s="7">
        <v>0</v>
      </c>
      <c r="F89" s="9">
        <v>6019.51</v>
      </c>
      <c r="G89" s="9">
        <v>4560.65</v>
      </c>
      <c r="H89" s="9">
        <v>3269.69</v>
      </c>
      <c r="I89" s="9">
        <v>4997.67</v>
      </c>
      <c r="J89" s="9">
        <v>6374.68</v>
      </c>
      <c r="K89" s="9">
        <v>4873.82</v>
      </c>
      <c r="L89" s="9">
        <v>4572.13</v>
      </c>
      <c r="M89" s="9">
        <v>4224.81</v>
      </c>
      <c r="N89" s="9">
        <v>4686.08</v>
      </c>
      <c r="O89" s="9">
        <v>3454.19</v>
      </c>
      <c r="P89" s="9">
        <v>2458.74</v>
      </c>
      <c r="Q89" s="9">
        <v>4961.6</v>
      </c>
      <c r="R89" s="9">
        <v>2684.28</v>
      </c>
      <c r="S89" s="9">
        <v>6536.41</v>
      </c>
      <c r="T89" s="9">
        <v>6278.48</v>
      </c>
      <c r="U89" s="139">
        <v>25190.67</v>
      </c>
      <c r="V89" s="139">
        <v>6827.93</v>
      </c>
      <c r="W89" s="139">
        <v>5146.51</v>
      </c>
      <c r="X89" s="139">
        <v>7711.07</v>
      </c>
      <c r="Y89" s="26">
        <v>8000</v>
      </c>
      <c r="Z89" s="167">
        <f t="shared" si="10"/>
        <v>8000</v>
      </c>
      <c r="AA89" s="137">
        <v>5661.06</v>
      </c>
      <c r="AB89" s="64">
        <f t="shared" si="11"/>
        <v>0.7076325</v>
      </c>
      <c r="AC89" s="26">
        <v>8000</v>
      </c>
      <c r="AE89" s="26">
        <f t="shared" si="9"/>
        <v>8000</v>
      </c>
    </row>
    <row r="90" spans="1:31" s="96" customFormat="1" ht="14.25">
      <c r="A90" s="94"/>
      <c r="B90" s="95"/>
      <c r="C90" s="95" t="s">
        <v>756</v>
      </c>
      <c r="D90" s="96" t="s">
        <v>318</v>
      </c>
      <c r="E90" s="97">
        <v>6403</v>
      </c>
      <c r="F90" s="98"/>
      <c r="G90" s="98">
        <v>143.04</v>
      </c>
      <c r="H90" s="98">
        <v>198.58</v>
      </c>
      <c r="I90" s="98">
        <v>952.35</v>
      </c>
      <c r="J90" s="98">
        <v>969.22</v>
      </c>
      <c r="K90" s="98">
        <v>692.41</v>
      </c>
      <c r="L90" s="98">
        <v>1199.54</v>
      </c>
      <c r="M90" s="98">
        <v>693.91</v>
      </c>
      <c r="N90" s="98">
        <v>1131.46</v>
      </c>
      <c r="O90" s="98">
        <v>1329.03</v>
      </c>
      <c r="P90" s="98">
        <v>151.33</v>
      </c>
      <c r="Q90" s="98">
        <v>743.88</v>
      </c>
      <c r="R90" s="98">
        <v>1203.86</v>
      </c>
      <c r="S90" s="98">
        <v>153.86</v>
      </c>
      <c r="T90" s="98">
        <v>197.47</v>
      </c>
      <c r="U90" s="148">
        <v>884.55</v>
      </c>
      <c r="V90" s="148">
        <v>394.35</v>
      </c>
      <c r="W90" s="139">
        <v>581.23</v>
      </c>
      <c r="X90" s="139">
        <v>992.17</v>
      </c>
      <c r="Y90" s="26">
        <v>1500</v>
      </c>
      <c r="Z90" s="167">
        <f t="shared" si="10"/>
        <v>1500</v>
      </c>
      <c r="AA90" s="137">
        <v>222.63</v>
      </c>
      <c r="AB90" s="64">
        <f t="shared" si="11"/>
        <v>0.14842</v>
      </c>
      <c r="AC90" s="26">
        <v>1500</v>
      </c>
      <c r="AD90" s="26"/>
      <c r="AE90" s="26">
        <f t="shared" si="9"/>
        <v>1500</v>
      </c>
    </row>
    <row r="91" spans="1:31" ht="14.25">
      <c r="A91" s="21"/>
      <c r="B91" s="19"/>
      <c r="C91" s="19">
        <v>4225</v>
      </c>
      <c r="D91" s="1" t="s">
        <v>319</v>
      </c>
      <c r="E91" s="7">
        <v>7420</v>
      </c>
      <c r="F91" s="9">
        <v>1606.56</v>
      </c>
      <c r="G91" s="9">
        <v>2210.31</v>
      </c>
      <c r="H91" s="7">
        <v>5475</v>
      </c>
      <c r="I91" s="7">
        <v>5657.92</v>
      </c>
      <c r="J91" s="7">
        <v>6736.08</v>
      </c>
      <c r="K91" s="7">
        <v>1278.68</v>
      </c>
      <c r="L91" s="7">
        <v>8118.76</v>
      </c>
      <c r="M91" s="7">
        <v>9170.17</v>
      </c>
      <c r="N91" s="7">
        <v>1947.57</v>
      </c>
      <c r="O91" s="7">
        <v>2307.98</v>
      </c>
      <c r="P91" s="7">
        <v>12035.96</v>
      </c>
      <c r="Q91" s="7">
        <v>1695.25</v>
      </c>
      <c r="R91" s="7">
        <v>38.95</v>
      </c>
      <c r="S91" s="7">
        <v>4755.97</v>
      </c>
      <c r="T91" s="7">
        <v>584.87</v>
      </c>
      <c r="U91" s="141">
        <v>195</v>
      </c>
      <c r="V91" s="141">
        <v>13413.98</v>
      </c>
      <c r="W91" s="141">
        <v>8005.61</v>
      </c>
      <c r="X91" s="141">
        <v>9847.63</v>
      </c>
      <c r="Y91" s="26">
        <v>15000</v>
      </c>
      <c r="Z91" s="167">
        <f t="shared" si="10"/>
        <v>15000</v>
      </c>
      <c r="AA91" s="137">
        <v>9116.89</v>
      </c>
      <c r="AB91" s="64">
        <f t="shared" si="11"/>
        <v>0.6077926666666666</v>
      </c>
      <c r="AC91" s="26">
        <v>20000</v>
      </c>
      <c r="AE91" s="26">
        <f t="shared" si="9"/>
        <v>20000</v>
      </c>
    </row>
    <row r="92" spans="1:31" ht="14.25">
      <c r="A92" s="21"/>
      <c r="B92" s="19"/>
      <c r="C92" s="19" t="s">
        <v>1347</v>
      </c>
      <c r="D92" s="1" t="s">
        <v>1348</v>
      </c>
      <c r="E92" s="7"/>
      <c r="F92" s="9"/>
      <c r="G92" s="9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141"/>
      <c r="V92" s="141"/>
      <c r="W92" s="141"/>
      <c r="X92" s="141"/>
      <c r="Y92" s="26">
        <v>100000</v>
      </c>
      <c r="Z92" s="167">
        <f t="shared" si="10"/>
        <v>100000</v>
      </c>
      <c r="AA92" s="137">
        <v>55805.34</v>
      </c>
      <c r="AB92" s="64">
        <v>0</v>
      </c>
      <c r="AC92" s="26">
        <v>5000</v>
      </c>
      <c r="AE92" s="26">
        <f>SUM(AC92:AD92)</f>
        <v>5000</v>
      </c>
    </row>
    <row r="93" spans="1:31" ht="14.25">
      <c r="A93" s="21"/>
      <c r="B93" s="19"/>
      <c r="C93" s="19">
        <v>4232</v>
      </c>
      <c r="D93" s="1" t="s">
        <v>320</v>
      </c>
      <c r="E93" s="7">
        <v>103</v>
      </c>
      <c r="F93" s="9">
        <v>96.39</v>
      </c>
      <c r="G93" s="9">
        <v>293.71</v>
      </c>
      <c r="H93" s="7">
        <v>314.83</v>
      </c>
      <c r="I93" s="7">
        <v>0</v>
      </c>
      <c r="J93" s="7">
        <v>0</v>
      </c>
      <c r="K93" s="7">
        <v>19.95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141">
        <v>0</v>
      </c>
      <c r="V93" s="141">
        <v>0</v>
      </c>
      <c r="W93" s="141">
        <v>0</v>
      </c>
      <c r="X93" s="141"/>
      <c r="Y93" s="26">
        <v>500</v>
      </c>
      <c r="Z93" s="167">
        <f t="shared" si="10"/>
        <v>500</v>
      </c>
      <c r="AA93" s="137">
        <v>0</v>
      </c>
      <c r="AB93" s="64">
        <f t="shared" si="11"/>
        <v>0</v>
      </c>
      <c r="AC93" s="26">
        <v>0</v>
      </c>
      <c r="AE93" s="26">
        <f t="shared" si="9"/>
        <v>0</v>
      </c>
    </row>
    <row r="94" spans="1:31" ht="14.25">
      <c r="A94" s="21"/>
      <c r="B94" s="19"/>
      <c r="C94" s="19">
        <v>4240</v>
      </c>
      <c r="D94" s="1" t="s">
        <v>137</v>
      </c>
      <c r="E94" s="7">
        <v>3127</v>
      </c>
      <c r="F94" s="9">
        <v>3330.33</v>
      </c>
      <c r="G94" s="9">
        <v>3052.76</v>
      </c>
      <c r="H94" s="7">
        <v>4559.63</v>
      </c>
      <c r="I94" s="7">
        <v>3800.54</v>
      </c>
      <c r="J94" s="7">
        <v>4097.97</v>
      </c>
      <c r="K94" s="7">
        <v>4678.3</v>
      </c>
      <c r="L94" s="7">
        <v>3081.8</v>
      </c>
      <c r="M94" s="7">
        <v>4304.38</v>
      </c>
      <c r="N94" s="7">
        <v>3057.06</v>
      </c>
      <c r="O94" s="7">
        <v>3644.52</v>
      </c>
      <c r="P94" s="7">
        <v>3945.2</v>
      </c>
      <c r="Q94" s="7">
        <v>3637.22</v>
      </c>
      <c r="R94" s="7">
        <v>3451.13</v>
      </c>
      <c r="S94" s="7">
        <v>3665.78</v>
      </c>
      <c r="T94" s="7">
        <v>4753.09</v>
      </c>
      <c r="U94" s="141">
        <v>4298.51</v>
      </c>
      <c r="V94" s="141">
        <v>3666.51</v>
      </c>
      <c r="W94" s="141">
        <v>3484.46</v>
      </c>
      <c r="X94" s="141">
        <v>2354.21</v>
      </c>
      <c r="Y94" s="26">
        <v>5000</v>
      </c>
      <c r="Z94" s="167">
        <f t="shared" si="10"/>
        <v>5000</v>
      </c>
      <c r="AA94" s="137">
        <v>1482.02</v>
      </c>
      <c r="AB94" s="64">
        <f t="shared" si="11"/>
        <v>0.296404</v>
      </c>
      <c r="AC94" s="26">
        <v>5000</v>
      </c>
      <c r="AE94" s="26">
        <f t="shared" si="9"/>
        <v>5000</v>
      </c>
    </row>
    <row r="95" spans="1:31" ht="14.25">
      <c r="A95" s="21"/>
      <c r="B95" s="19"/>
      <c r="C95" s="19">
        <v>4255</v>
      </c>
      <c r="D95" s="1" t="s">
        <v>223</v>
      </c>
      <c r="E95" s="7">
        <v>4231</v>
      </c>
      <c r="F95" s="9">
        <v>317.44</v>
      </c>
      <c r="G95" s="9">
        <v>387.89</v>
      </c>
      <c r="H95" s="9">
        <v>418.31</v>
      </c>
      <c r="I95" s="9">
        <v>364.17</v>
      </c>
      <c r="J95" s="9">
        <v>433.71</v>
      </c>
      <c r="K95" s="9">
        <v>444.54</v>
      </c>
      <c r="L95" s="9">
        <v>483.68</v>
      </c>
      <c r="M95" s="9">
        <v>533.87</v>
      </c>
      <c r="N95" s="9">
        <v>521.89</v>
      </c>
      <c r="O95" s="9">
        <v>713.76</v>
      </c>
      <c r="P95" s="9">
        <v>448.14</v>
      </c>
      <c r="Q95" s="9">
        <v>213.8</v>
      </c>
      <c r="R95" s="9">
        <v>517.06</v>
      </c>
      <c r="S95" s="9">
        <v>520.71</v>
      </c>
      <c r="T95" s="9">
        <v>586.08</v>
      </c>
      <c r="U95" s="139">
        <v>486.89</v>
      </c>
      <c r="V95" s="139">
        <v>793.48</v>
      </c>
      <c r="W95" s="139">
        <v>279.62</v>
      </c>
      <c r="X95" s="139">
        <v>1111.05</v>
      </c>
      <c r="Y95" s="26">
        <v>1500</v>
      </c>
      <c r="Z95" s="167">
        <f t="shared" si="10"/>
        <v>1500</v>
      </c>
      <c r="AA95" s="137">
        <v>1202.8</v>
      </c>
      <c r="AB95" s="64">
        <f t="shared" si="11"/>
        <v>0.8018666666666666</v>
      </c>
      <c r="AC95" s="26">
        <v>1500</v>
      </c>
      <c r="AE95" s="26">
        <f t="shared" si="9"/>
        <v>1500</v>
      </c>
    </row>
    <row r="96" spans="1:31" ht="14.25">
      <c r="A96" s="21"/>
      <c r="B96" s="19"/>
      <c r="C96" s="19">
        <v>4260</v>
      </c>
      <c r="D96" s="1" t="s">
        <v>188</v>
      </c>
      <c r="E96" s="7">
        <v>8400</v>
      </c>
      <c r="F96" s="9">
        <v>3681.34</v>
      </c>
      <c r="G96" s="9">
        <v>4090.67</v>
      </c>
      <c r="H96" s="9">
        <v>4101.64</v>
      </c>
      <c r="I96" s="9">
        <v>2400</v>
      </c>
      <c r="J96" s="9">
        <v>5000</v>
      </c>
      <c r="K96" s="9">
        <v>5000</v>
      </c>
      <c r="L96" s="9">
        <v>6081.42</v>
      </c>
      <c r="M96" s="9">
        <v>6171.53</v>
      </c>
      <c r="N96" s="9">
        <v>5000</v>
      </c>
      <c r="O96" s="9">
        <v>5000</v>
      </c>
      <c r="P96" s="9">
        <v>5000</v>
      </c>
      <c r="Q96" s="9">
        <v>5000</v>
      </c>
      <c r="R96" s="9">
        <v>5000</v>
      </c>
      <c r="S96" s="9">
        <v>5000</v>
      </c>
      <c r="T96" s="9">
        <v>5000</v>
      </c>
      <c r="U96" s="139">
        <v>5000</v>
      </c>
      <c r="V96" s="139">
        <v>5000</v>
      </c>
      <c r="W96" s="139">
        <v>5000</v>
      </c>
      <c r="X96" s="139">
        <v>5000</v>
      </c>
      <c r="Y96" s="26">
        <v>5000</v>
      </c>
      <c r="Z96" s="167">
        <f t="shared" si="10"/>
        <v>5000</v>
      </c>
      <c r="AA96" s="137">
        <v>2500</v>
      </c>
      <c r="AB96" s="64">
        <f t="shared" si="11"/>
        <v>0.5</v>
      </c>
      <c r="AC96" s="26">
        <v>5000</v>
      </c>
      <c r="AE96" s="26">
        <f t="shared" si="9"/>
        <v>5000</v>
      </c>
    </row>
    <row r="97" spans="1:31" ht="14.25">
      <c r="A97" s="21"/>
      <c r="B97" s="19"/>
      <c r="C97" s="19">
        <v>4280</v>
      </c>
      <c r="D97" s="1" t="s">
        <v>321</v>
      </c>
      <c r="E97" s="7">
        <v>8099</v>
      </c>
      <c r="F97" s="9">
        <v>5366.71</v>
      </c>
      <c r="G97" s="9">
        <v>6218.67</v>
      </c>
      <c r="H97" s="9">
        <v>6431.69</v>
      </c>
      <c r="I97" s="9">
        <v>6934.69</v>
      </c>
      <c r="J97" s="9">
        <v>5867.75</v>
      </c>
      <c r="K97" s="9">
        <v>8450.35</v>
      </c>
      <c r="L97" s="9">
        <v>9066.27</v>
      </c>
      <c r="M97" s="9">
        <v>7013.5</v>
      </c>
      <c r="N97" s="9">
        <v>10625.49</v>
      </c>
      <c r="O97" s="9">
        <v>12941.09</v>
      </c>
      <c r="P97" s="9">
        <v>11997.31</v>
      </c>
      <c r="Q97" s="9">
        <v>11698.84</v>
      </c>
      <c r="R97" s="9">
        <v>10433.54</v>
      </c>
      <c r="S97" s="9">
        <v>8905.7</v>
      </c>
      <c r="T97" s="9">
        <v>11824.12</v>
      </c>
      <c r="U97" s="139">
        <v>12277.63</v>
      </c>
      <c r="V97" s="139">
        <v>12037.73</v>
      </c>
      <c r="W97" s="139">
        <v>12405.92</v>
      </c>
      <c r="X97" s="139">
        <v>8049.79</v>
      </c>
      <c r="Y97" s="26">
        <v>12000</v>
      </c>
      <c r="Z97" s="167">
        <f t="shared" si="10"/>
        <v>12000</v>
      </c>
      <c r="AA97" s="137">
        <v>11873.35</v>
      </c>
      <c r="AB97" s="64">
        <f t="shared" si="11"/>
        <v>0.9894458333333334</v>
      </c>
      <c r="AC97" s="26">
        <v>15000</v>
      </c>
      <c r="AE97" s="26">
        <f t="shared" si="9"/>
        <v>15000</v>
      </c>
    </row>
    <row r="98" spans="1:31" ht="14.25">
      <c r="A98" s="21"/>
      <c r="B98" s="19"/>
      <c r="C98" s="19">
        <v>4282</v>
      </c>
      <c r="D98" s="1" t="s">
        <v>291</v>
      </c>
      <c r="E98" s="7">
        <v>524</v>
      </c>
      <c r="F98" s="9">
        <v>868.74</v>
      </c>
      <c r="G98" s="9">
        <v>1193.91</v>
      </c>
      <c r="H98" s="9">
        <v>1715.78</v>
      </c>
      <c r="I98" s="9">
        <v>2706.54</v>
      </c>
      <c r="J98" s="9">
        <v>2096.76</v>
      </c>
      <c r="K98" s="9">
        <v>2398.02</v>
      </c>
      <c r="L98" s="9">
        <v>3429.48</v>
      </c>
      <c r="M98" s="9">
        <v>1847.78</v>
      </c>
      <c r="N98" s="9">
        <v>1497.38</v>
      </c>
      <c r="O98" s="9">
        <v>2239.05</v>
      </c>
      <c r="P98" s="9">
        <v>3204.77</v>
      </c>
      <c r="Q98" s="9">
        <v>2659.68</v>
      </c>
      <c r="R98" s="9">
        <v>1988.85</v>
      </c>
      <c r="S98" s="9">
        <v>2544.98</v>
      </c>
      <c r="T98" s="9">
        <v>2957.84</v>
      </c>
      <c r="U98" s="139">
        <v>3176.25</v>
      </c>
      <c r="V98" s="139">
        <v>3711.04</v>
      </c>
      <c r="W98" s="139">
        <v>2709.58</v>
      </c>
      <c r="X98" s="139">
        <v>2472.68</v>
      </c>
      <c r="Y98" s="26">
        <v>4500</v>
      </c>
      <c r="Z98" s="167">
        <f t="shared" si="10"/>
        <v>4500</v>
      </c>
      <c r="AA98" s="137">
        <v>3810.65</v>
      </c>
      <c r="AB98" s="64">
        <f t="shared" si="11"/>
        <v>0.8468111111111112</v>
      </c>
      <c r="AC98" s="26">
        <v>6000</v>
      </c>
      <c r="AE98" s="26">
        <f t="shared" si="9"/>
        <v>6000</v>
      </c>
    </row>
    <row r="99" spans="1:31" ht="14.25">
      <c r="A99" s="21"/>
      <c r="B99" s="19"/>
      <c r="C99" s="19" t="s">
        <v>757</v>
      </c>
      <c r="D99" s="1" t="s">
        <v>323</v>
      </c>
      <c r="E99" s="7">
        <v>0</v>
      </c>
      <c r="F99" s="9">
        <v>41.5</v>
      </c>
      <c r="G99" s="9"/>
      <c r="H99" s="9">
        <v>40.5</v>
      </c>
      <c r="I99" s="9">
        <v>17.1</v>
      </c>
      <c r="J99" s="9">
        <v>147.9</v>
      </c>
      <c r="K99" s="9">
        <v>0</v>
      </c>
      <c r="L99" s="9">
        <v>0</v>
      </c>
      <c r="M99" s="9">
        <v>0</v>
      </c>
      <c r="N99" s="9">
        <v>0</v>
      </c>
      <c r="O99" s="9">
        <v>34.38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139">
        <v>0</v>
      </c>
      <c r="V99" s="139">
        <v>0</v>
      </c>
      <c r="W99" s="139">
        <v>0</v>
      </c>
      <c r="X99" s="139"/>
      <c r="Y99" s="26">
        <v>0</v>
      </c>
      <c r="Z99" s="167">
        <f t="shared" si="10"/>
        <v>0</v>
      </c>
      <c r="AA99" s="137">
        <v>0</v>
      </c>
      <c r="AB99" s="64">
        <v>0</v>
      </c>
      <c r="AC99" s="26">
        <v>0</v>
      </c>
      <c r="AE99" s="26">
        <f t="shared" si="9"/>
        <v>0</v>
      </c>
    </row>
    <row r="100" spans="1:31" ht="14.25">
      <c r="A100" s="21"/>
      <c r="B100" s="19"/>
      <c r="C100" s="19">
        <v>4290</v>
      </c>
      <c r="D100" s="1" t="s">
        <v>189</v>
      </c>
      <c r="E100" s="7">
        <v>4200</v>
      </c>
      <c r="F100" s="9">
        <v>4200</v>
      </c>
      <c r="G100" s="9">
        <v>4200</v>
      </c>
      <c r="H100" s="9">
        <v>4200</v>
      </c>
      <c r="I100" s="9">
        <v>8400</v>
      </c>
      <c r="J100" s="9">
        <v>8400</v>
      </c>
      <c r="K100" s="9">
        <v>8400</v>
      </c>
      <c r="L100" s="9">
        <v>8400</v>
      </c>
      <c r="M100" s="9">
        <v>8400</v>
      </c>
      <c r="N100" s="9">
        <v>8400</v>
      </c>
      <c r="O100" s="9">
        <v>9000</v>
      </c>
      <c r="P100" s="9">
        <v>9000</v>
      </c>
      <c r="Q100" s="9">
        <v>9000</v>
      </c>
      <c r="R100" s="9">
        <v>9000</v>
      </c>
      <c r="S100" s="9">
        <v>9000</v>
      </c>
      <c r="T100" s="9">
        <v>9000</v>
      </c>
      <c r="U100" s="139">
        <v>9000</v>
      </c>
      <c r="V100" s="139">
        <v>9000</v>
      </c>
      <c r="W100" s="139">
        <v>9000</v>
      </c>
      <c r="X100" s="139">
        <v>9000</v>
      </c>
      <c r="Y100" s="26">
        <v>9000</v>
      </c>
      <c r="Z100" s="167">
        <f t="shared" si="10"/>
        <v>9000</v>
      </c>
      <c r="AA100" s="137">
        <v>4500</v>
      </c>
      <c r="AB100" s="64">
        <f t="shared" si="11"/>
        <v>0.5</v>
      </c>
      <c r="AC100" s="26">
        <v>9000</v>
      </c>
      <c r="AE100" s="26">
        <f t="shared" si="9"/>
        <v>9000</v>
      </c>
    </row>
    <row r="101" spans="1:31" ht="14.25">
      <c r="A101" s="21"/>
      <c r="B101" s="19"/>
      <c r="C101" s="19">
        <v>4292</v>
      </c>
      <c r="D101" s="1" t="s">
        <v>324</v>
      </c>
      <c r="E101" s="7">
        <v>281</v>
      </c>
      <c r="F101" s="9">
        <v>677.6</v>
      </c>
      <c r="G101" s="9">
        <v>75.05</v>
      </c>
      <c r="H101" s="7">
        <v>777.46</v>
      </c>
      <c r="I101" s="7">
        <v>0</v>
      </c>
      <c r="J101" s="7">
        <v>426.46</v>
      </c>
      <c r="K101" s="7">
        <v>666.69</v>
      </c>
      <c r="L101" s="7">
        <v>977.13</v>
      </c>
      <c r="M101" s="7">
        <v>0</v>
      </c>
      <c r="N101" s="7">
        <v>500.5</v>
      </c>
      <c r="O101" s="7">
        <v>1165.51</v>
      </c>
      <c r="P101" s="7">
        <v>434.94</v>
      </c>
      <c r="Q101" s="7">
        <v>1118.81</v>
      </c>
      <c r="R101" s="7">
        <v>677.11</v>
      </c>
      <c r="S101" s="7">
        <v>919.71</v>
      </c>
      <c r="T101" s="7">
        <v>0</v>
      </c>
      <c r="U101" s="141">
        <v>799.51</v>
      </c>
      <c r="V101" s="141">
        <v>799.5</v>
      </c>
      <c r="W101" s="141">
        <v>7.5</v>
      </c>
      <c r="X101" s="141">
        <v>1226.81</v>
      </c>
      <c r="Y101" s="26">
        <v>1400</v>
      </c>
      <c r="Z101" s="167">
        <f t="shared" si="10"/>
        <v>1400</v>
      </c>
      <c r="AA101" s="137">
        <v>1238.01</v>
      </c>
      <c r="AB101" s="64">
        <f t="shared" si="11"/>
        <v>0.8842928571428571</v>
      </c>
      <c r="AC101" s="26">
        <v>1400</v>
      </c>
      <c r="AE101" s="26">
        <f t="shared" si="9"/>
        <v>1400</v>
      </c>
    </row>
    <row r="102" spans="1:31" ht="14.25">
      <c r="A102" s="21"/>
      <c r="B102" s="19"/>
      <c r="C102" s="19" t="s">
        <v>758</v>
      </c>
      <c r="D102" s="1" t="s">
        <v>325</v>
      </c>
      <c r="E102" s="7">
        <v>0</v>
      </c>
      <c r="F102" s="9"/>
      <c r="G102" s="9">
        <v>241.34</v>
      </c>
      <c r="H102" s="9">
        <v>48.05</v>
      </c>
      <c r="I102" s="9">
        <v>107.28</v>
      </c>
      <c r="J102" s="9">
        <v>295.64</v>
      </c>
      <c r="K102" s="9">
        <v>792.21</v>
      </c>
      <c r="L102" s="9">
        <v>105.54</v>
      </c>
      <c r="M102" s="9">
        <v>72.3</v>
      </c>
      <c r="N102" s="9">
        <v>109.88</v>
      </c>
      <c r="O102" s="9">
        <v>517.9</v>
      </c>
      <c r="P102" s="9">
        <v>103.73</v>
      </c>
      <c r="Q102" s="9">
        <v>244.31</v>
      </c>
      <c r="R102" s="9">
        <v>16.68</v>
      </c>
      <c r="S102" s="9">
        <v>0</v>
      </c>
      <c r="T102" s="9">
        <v>0</v>
      </c>
      <c r="U102" s="139">
        <v>185.23</v>
      </c>
      <c r="V102" s="139">
        <v>482.51</v>
      </c>
      <c r="W102" s="139">
        <v>-6.05</v>
      </c>
      <c r="X102" s="139">
        <v>512.35</v>
      </c>
      <c r="Y102" s="26">
        <v>800</v>
      </c>
      <c r="Z102" s="167">
        <f t="shared" si="10"/>
        <v>800</v>
      </c>
      <c r="AA102" s="137">
        <v>0</v>
      </c>
      <c r="AB102" s="64">
        <f t="shared" si="11"/>
        <v>0</v>
      </c>
      <c r="AC102" s="26">
        <v>800</v>
      </c>
      <c r="AE102" s="26">
        <f t="shared" si="9"/>
        <v>800</v>
      </c>
    </row>
    <row r="103" spans="1:31" ht="14.25">
      <c r="A103" s="21"/>
      <c r="B103" s="19"/>
      <c r="C103" s="19" t="s">
        <v>759</v>
      </c>
      <c r="D103" s="1" t="s">
        <v>265</v>
      </c>
      <c r="E103" s="7">
        <v>3503</v>
      </c>
      <c r="F103" s="9"/>
      <c r="G103" s="9">
        <v>164.8</v>
      </c>
      <c r="H103" s="9">
        <v>185.58</v>
      </c>
      <c r="I103" s="9">
        <v>132.6</v>
      </c>
      <c r="J103" s="9">
        <v>0</v>
      </c>
      <c r="K103" s="9">
        <v>58.12</v>
      </c>
      <c r="L103" s="9">
        <v>297.25</v>
      </c>
      <c r="M103" s="9">
        <v>132.72</v>
      </c>
      <c r="N103" s="9">
        <v>266.53</v>
      </c>
      <c r="O103" s="9">
        <v>326.99</v>
      </c>
      <c r="P103" s="9">
        <v>120.06</v>
      </c>
      <c r="Q103" s="9">
        <v>443.31</v>
      </c>
      <c r="R103" s="9">
        <v>208.3</v>
      </c>
      <c r="S103" s="9">
        <v>454.42</v>
      </c>
      <c r="T103" s="9">
        <v>497.7</v>
      </c>
      <c r="U103" s="139">
        <v>496.43</v>
      </c>
      <c r="V103" s="139">
        <v>223.5</v>
      </c>
      <c r="W103" s="139">
        <v>28.7</v>
      </c>
      <c r="X103" s="139">
        <v>76.83</v>
      </c>
      <c r="Y103" s="26">
        <v>500</v>
      </c>
      <c r="Z103" s="167">
        <f t="shared" si="10"/>
        <v>500</v>
      </c>
      <c r="AA103" s="137">
        <v>0</v>
      </c>
      <c r="AB103" s="64">
        <f t="shared" si="11"/>
        <v>0</v>
      </c>
      <c r="AC103" s="26">
        <v>500</v>
      </c>
      <c r="AE103" s="26">
        <f t="shared" si="9"/>
        <v>500</v>
      </c>
    </row>
    <row r="104" spans="1:31" ht="14.25">
      <c r="A104" s="21"/>
      <c r="B104" s="19"/>
      <c r="C104" s="19" t="s">
        <v>760</v>
      </c>
      <c r="D104" s="1" t="s">
        <v>326</v>
      </c>
      <c r="E104" s="7">
        <v>0</v>
      </c>
      <c r="F104" s="9">
        <v>2293.21</v>
      </c>
      <c r="G104" s="9">
        <v>1485.49</v>
      </c>
      <c r="H104" s="9">
        <v>2420.6</v>
      </c>
      <c r="I104" s="9">
        <v>2104.28</v>
      </c>
      <c r="J104" s="9">
        <v>2717.89</v>
      </c>
      <c r="K104" s="9">
        <v>2100.55</v>
      </c>
      <c r="L104" s="9">
        <v>2402.83</v>
      </c>
      <c r="M104" s="9">
        <v>4344.61</v>
      </c>
      <c r="N104" s="9">
        <v>1601.34</v>
      </c>
      <c r="O104" s="9">
        <v>1374.11</v>
      </c>
      <c r="P104" s="9">
        <v>1321.09</v>
      </c>
      <c r="Q104" s="9">
        <v>2159.46</v>
      </c>
      <c r="R104" s="9">
        <v>2834.34</v>
      </c>
      <c r="S104" s="9">
        <v>2813.46</v>
      </c>
      <c r="T104" s="9">
        <v>1779.44</v>
      </c>
      <c r="U104" s="139">
        <v>1605.36</v>
      </c>
      <c r="V104" s="139">
        <v>4697.19</v>
      </c>
      <c r="W104" s="139">
        <v>2747.35</v>
      </c>
      <c r="X104" s="139">
        <v>2864.2</v>
      </c>
      <c r="Y104" s="26">
        <v>6000</v>
      </c>
      <c r="Z104" s="167">
        <f t="shared" si="10"/>
        <v>6000</v>
      </c>
      <c r="AA104" s="137">
        <v>2282.09</v>
      </c>
      <c r="AB104" s="64">
        <f t="shared" si="11"/>
        <v>0.38034833333333334</v>
      </c>
      <c r="AC104" s="26">
        <v>6000</v>
      </c>
      <c r="AE104" s="26">
        <f t="shared" si="9"/>
        <v>6000</v>
      </c>
    </row>
    <row r="105" spans="1:31" ht="14.25">
      <c r="A105" s="21"/>
      <c r="B105" s="19"/>
      <c r="C105" s="19" t="s">
        <v>761</v>
      </c>
      <c r="D105" s="1" t="s">
        <v>327</v>
      </c>
      <c r="E105" s="7">
        <v>0</v>
      </c>
      <c r="F105" s="9">
        <v>678</v>
      </c>
      <c r="G105" s="9">
        <v>885.94</v>
      </c>
      <c r="H105" s="9">
        <v>842.67</v>
      </c>
      <c r="I105" s="9">
        <v>1382.63</v>
      </c>
      <c r="J105" s="9">
        <v>818.33</v>
      </c>
      <c r="K105" s="9">
        <v>1319.95</v>
      </c>
      <c r="L105" s="9">
        <v>1800.95</v>
      </c>
      <c r="M105" s="9">
        <v>1417.85</v>
      </c>
      <c r="N105" s="9">
        <v>2704.16</v>
      </c>
      <c r="O105" s="9">
        <v>835.83</v>
      </c>
      <c r="P105" s="9">
        <v>1021.92</v>
      </c>
      <c r="Q105" s="9">
        <v>1143.12</v>
      </c>
      <c r="R105" s="9">
        <v>949.6</v>
      </c>
      <c r="S105" s="9">
        <v>927.12</v>
      </c>
      <c r="T105" s="9">
        <v>1569.32</v>
      </c>
      <c r="U105" s="139">
        <v>2218.19</v>
      </c>
      <c r="V105" s="139">
        <v>3029.92</v>
      </c>
      <c r="W105" s="139">
        <v>1418.28</v>
      </c>
      <c r="X105" s="139">
        <v>1458.66</v>
      </c>
      <c r="Y105" s="26">
        <v>3200</v>
      </c>
      <c r="Z105" s="167">
        <f t="shared" si="10"/>
        <v>3200</v>
      </c>
      <c r="AA105" s="137">
        <v>831.5</v>
      </c>
      <c r="AB105" s="64">
        <f t="shared" si="11"/>
        <v>0.25984375</v>
      </c>
      <c r="AC105" s="26">
        <v>3200</v>
      </c>
      <c r="AE105" s="26">
        <f t="shared" si="9"/>
        <v>3200</v>
      </c>
    </row>
    <row r="106" spans="1:31" ht="15" thickBot="1">
      <c r="A106" s="21"/>
      <c r="B106" s="19"/>
      <c r="C106" s="29" t="s">
        <v>883</v>
      </c>
      <c r="D106" s="38" t="s">
        <v>328</v>
      </c>
      <c r="E106" s="34">
        <v>404</v>
      </c>
      <c r="F106" s="35"/>
      <c r="G106" s="35">
        <v>1237.43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148.01</v>
      </c>
      <c r="S106" s="35">
        <v>0</v>
      </c>
      <c r="T106" s="35">
        <v>0</v>
      </c>
      <c r="U106" s="150">
        <v>0</v>
      </c>
      <c r="V106" s="150">
        <v>0</v>
      </c>
      <c r="W106" s="150">
        <v>0</v>
      </c>
      <c r="X106" s="150"/>
      <c r="Y106" s="36">
        <v>2500</v>
      </c>
      <c r="Z106" s="138">
        <f t="shared" si="10"/>
        <v>2500</v>
      </c>
      <c r="AA106" s="138">
        <v>0</v>
      </c>
      <c r="AB106" s="65">
        <f t="shared" si="11"/>
        <v>0</v>
      </c>
      <c r="AC106" s="36">
        <v>2500</v>
      </c>
      <c r="AD106" s="36"/>
      <c r="AE106" s="36">
        <f t="shared" si="9"/>
        <v>2500</v>
      </c>
    </row>
    <row r="107" spans="1:32" ht="14.25">
      <c r="A107" s="21"/>
      <c r="B107" s="19"/>
      <c r="C107" s="1" t="s">
        <v>885</v>
      </c>
      <c r="E107" s="9">
        <f aca="true" t="shared" si="12" ref="E107:R107">SUM(E82:E106)</f>
        <v>445559</v>
      </c>
      <c r="F107" s="9">
        <f t="shared" si="12"/>
        <v>471056.2200000001</v>
      </c>
      <c r="G107" s="9">
        <f t="shared" si="12"/>
        <v>451932.11999999994</v>
      </c>
      <c r="H107" s="9">
        <f t="shared" si="12"/>
        <v>502475.5400000001</v>
      </c>
      <c r="I107" s="9">
        <f t="shared" si="12"/>
        <v>541578.2</v>
      </c>
      <c r="J107" s="9">
        <f t="shared" si="12"/>
        <v>571620.1599999999</v>
      </c>
      <c r="K107" s="9">
        <f t="shared" si="12"/>
        <v>590549.85</v>
      </c>
      <c r="L107" s="9">
        <f t="shared" si="12"/>
        <v>688811.5200000001</v>
      </c>
      <c r="M107" s="9">
        <f t="shared" si="12"/>
        <v>722995.3330000002</v>
      </c>
      <c r="N107" s="9">
        <f t="shared" si="12"/>
        <v>672081.82</v>
      </c>
      <c r="O107" s="9">
        <f t="shared" si="12"/>
        <v>1069328.6700000002</v>
      </c>
      <c r="P107" s="9">
        <f t="shared" si="12"/>
        <v>689367.73</v>
      </c>
      <c r="Q107" s="9">
        <f t="shared" si="12"/>
        <v>756905.4400000002</v>
      </c>
      <c r="R107" s="9">
        <f t="shared" si="12"/>
        <v>685055.3700000001</v>
      </c>
      <c r="S107" s="9">
        <v>855393.75</v>
      </c>
      <c r="T107" s="9">
        <v>779143.68</v>
      </c>
      <c r="U107" s="9">
        <f aca="true" t="shared" si="13" ref="U107:AA107">SUM(U82:U106)</f>
        <v>778814.26</v>
      </c>
      <c r="V107" s="9">
        <f t="shared" si="13"/>
        <v>683334.79</v>
      </c>
      <c r="W107" s="9">
        <f t="shared" si="13"/>
        <v>762798.6899999998</v>
      </c>
      <c r="X107" s="9">
        <f t="shared" si="13"/>
        <v>782804.0300000001</v>
      </c>
      <c r="Y107" s="9">
        <f t="shared" si="13"/>
        <v>893800</v>
      </c>
      <c r="Z107" s="9">
        <f t="shared" si="13"/>
        <v>893800</v>
      </c>
      <c r="AA107" s="139">
        <f t="shared" si="13"/>
        <v>637877.1300000001</v>
      </c>
      <c r="AB107" s="64">
        <f>SUM(AA107/Z107)</f>
        <v>0.7136687513985233</v>
      </c>
      <c r="AC107" s="9">
        <f>SUM(AC82:AC106)</f>
        <v>900900</v>
      </c>
      <c r="AD107" s="9"/>
      <c r="AE107" s="26">
        <f>SUM(AC107:AD107)</f>
        <v>900900</v>
      </c>
      <c r="AF107" s="99"/>
    </row>
    <row r="108" spans="1:28" ht="14.25">
      <c r="A108" s="21"/>
      <c r="B108" s="19"/>
      <c r="C108" s="19"/>
      <c r="D108" s="1" t="s">
        <v>104</v>
      </c>
      <c r="E108" s="7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39"/>
      <c r="V108" s="139"/>
      <c r="W108" s="139"/>
      <c r="X108" s="139"/>
      <c r="AB108" s="64"/>
    </row>
    <row r="109" spans="1:28" ht="14.25">
      <c r="A109" s="21" t="s">
        <v>296</v>
      </c>
      <c r="B109" s="19" t="s">
        <v>315</v>
      </c>
      <c r="C109" s="22" t="s">
        <v>521</v>
      </c>
      <c r="D109" s="18" t="s">
        <v>329</v>
      </c>
      <c r="E109" s="7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39"/>
      <c r="V109" s="139"/>
      <c r="W109" s="139"/>
      <c r="X109" s="139"/>
      <c r="AB109" s="64"/>
    </row>
    <row r="110" spans="1:31" ht="14.25">
      <c r="A110" s="21"/>
      <c r="B110" s="19"/>
      <c r="C110" s="19" t="s">
        <v>762</v>
      </c>
      <c r="D110" s="1" t="s">
        <v>330</v>
      </c>
      <c r="E110" s="7">
        <v>257</v>
      </c>
      <c r="F110" s="9">
        <v>109.44</v>
      </c>
      <c r="G110" s="9">
        <v>488.71</v>
      </c>
      <c r="H110" s="9">
        <v>671</v>
      </c>
      <c r="I110" s="9">
        <v>1042.2</v>
      </c>
      <c r="J110" s="9">
        <v>1128.03</v>
      </c>
      <c r="K110" s="9">
        <v>1480.47</v>
      </c>
      <c r="L110" s="9">
        <v>974.71</v>
      </c>
      <c r="M110" s="9">
        <v>319.82</v>
      </c>
      <c r="N110" s="9">
        <v>950.01</v>
      </c>
      <c r="O110" s="9">
        <v>1158.38</v>
      </c>
      <c r="P110" s="9">
        <v>505</v>
      </c>
      <c r="Q110" s="9">
        <v>497.1</v>
      </c>
      <c r="R110" s="9">
        <v>706.8</v>
      </c>
      <c r="S110" s="9">
        <v>734.5</v>
      </c>
      <c r="T110" s="9">
        <v>99.12</v>
      </c>
      <c r="U110" s="139">
        <v>161.42</v>
      </c>
      <c r="V110" s="139">
        <v>0</v>
      </c>
      <c r="W110" s="139">
        <v>0</v>
      </c>
      <c r="X110" s="139">
        <v>295.43</v>
      </c>
      <c r="Y110" s="137">
        <v>500</v>
      </c>
      <c r="Z110" s="137">
        <f>Y110</f>
        <v>500</v>
      </c>
      <c r="AA110" s="137">
        <v>47.35</v>
      </c>
      <c r="AB110" s="64">
        <f>SUM(AA110/Z110)</f>
        <v>0.0947</v>
      </c>
      <c r="AC110" s="26">
        <v>500</v>
      </c>
      <c r="AE110" s="26">
        <f>SUM(AC110:AD110)</f>
        <v>500</v>
      </c>
    </row>
    <row r="111" spans="1:31" ht="14.25">
      <c r="A111" s="21"/>
      <c r="B111" s="19"/>
      <c r="C111" s="19" t="s">
        <v>763</v>
      </c>
      <c r="D111" s="1" t="s">
        <v>331</v>
      </c>
      <c r="E111" s="7">
        <v>75</v>
      </c>
      <c r="F111" s="9">
        <v>834.25</v>
      </c>
      <c r="G111" s="9">
        <v>1361.89</v>
      </c>
      <c r="H111" s="9">
        <v>227.9</v>
      </c>
      <c r="I111" s="9">
        <v>1033.77</v>
      </c>
      <c r="J111" s="9">
        <v>1144.54</v>
      </c>
      <c r="K111" s="9">
        <v>1850.56</v>
      </c>
      <c r="L111" s="9">
        <v>1140.42</v>
      </c>
      <c r="M111" s="9">
        <v>2085.83</v>
      </c>
      <c r="N111" s="9">
        <v>1630</v>
      </c>
      <c r="O111" s="9">
        <v>2851.3</v>
      </c>
      <c r="P111" s="9">
        <v>1990.65</v>
      </c>
      <c r="Q111" s="9">
        <v>2903</v>
      </c>
      <c r="R111" s="9">
        <v>1945</v>
      </c>
      <c r="S111" s="9">
        <v>3716.56</v>
      </c>
      <c r="T111" s="9">
        <v>5130.18</v>
      </c>
      <c r="U111" s="139">
        <v>765</v>
      </c>
      <c r="V111" s="139">
        <v>1304.43</v>
      </c>
      <c r="W111" s="139">
        <v>2499.78</v>
      </c>
      <c r="X111" s="139">
        <v>5963.32</v>
      </c>
      <c r="Y111" s="137">
        <v>5000</v>
      </c>
      <c r="Z111" s="137">
        <f>Y111</f>
        <v>5000</v>
      </c>
      <c r="AA111" s="137">
        <v>2839.37</v>
      </c>
      <c r="AB111" s="64">
        <f>SUM(AA111/Z111)</f>
        <v>0.567874</v>
      </c>
      <c r="AC111" s="26">
        <v>5000</v>
      </c>
      <c r="AE111" s="26">
        <f>SUM(AC111:AD111)</f>
        <v>5000</v>
      </c>
    </row>
    <row r="112" spans="1:31" ht="15" thickBot="1">
      <c r="A112" s="21"/>
      <c r="B112" s="19"/>
      <c r="C112" s="32" t="s">
        <v>764</v>
      </c>
      <c r="D112" s="38" t="s">
        <v>332</v>
      </c>
      <c r="E112" s="34">
        <v>0</v>
      </c>
      <c r="F112" s="35">
        <v>367.06</v>
      </c>
      <c r="G112" s="35">
        <v>236.52</v>
      </c>
      <c r="H112" s="35">
        <v>296.68</v>
      </c>
      <c r="I112" s="35">
        <v>284.88</v>
      </c>
      <c r="J112" s="35">
        <v>390.2</v>
      </c>
      <c r="K112" s="35">
        <v>284.18</v>
      </c>
      <c r="L112" s="35">
        <v>543.13</v>
      </c>
      <c r="M112" s="35">
        <v>280</v>
      </c>
      <c r="N112" s="35">
        <v>0</v>
      </c>
      <c r="O112" s="35">
        <v>268.8</v>
      </c>
      <c r="P112" s="35">
        <v>20</v>
      </c>
      <c r="Q112" s="35">
        <v>420</v>
      </c>
      <c r="R112" s="35">
        <v>560</v>
      </c>
      <c r="S112" s="35">
        <v>280</v>
      </c>
      <c r="T112" s="35">
        <v>0</v>
      </c>
      <c r="U112" s="150">
        <v>0</v>
      </c>
      <c r="V112" s="150">
        <v>0</v>
      </c>
      <c r="W112" s="150">
        <v>0</v>
      </c>
      <c r="X112" s="150"/>
      <c r="Y112" s="138">
        <v>300</v>
      </c>
      <c r="Z112" s="138">
        <f>Y112</f>
        <v>300</v>
      </c>
      <c r="AA112" s="138">
        <v>0</v>
      </c>
      <c r="AB112" s="65">
        <f>SUM(AA112/Z112)</f>
        <v>0</v>
      </c>
      <c r="AC112" s="36">
        <v>0</v>
      </c>
      <c r="AD112" s="36"/>
      <c r="AE112" s="36">
        <f>SUM(AC112:AD112)</f>
        <v>0</v>
      </c>
    </row>
    <row r="113" spans="1:32" ht="14.25">
      <c r="A113" s="21"/>
      <c r="B113" s="19"/>
      <c r="C113" s="1" t="s">
        <v>886</v>
      </c>
      <c r="E113" s="9">
        <f aca="true" t="shared" si="14" ref="E113:R113">SUM(E110:E112)</f>
        <v>332</v>
      </c>
      <c r="F113" s="9">
        <f t="shared" si="14"/>
        <v>1310.75</v>
      </c>
      <c r="G113" s="9">
        <f t="shared" si="14"/>
        <v>2087.1200000000003</v>
      </c>
      <c r="H113" s="9">
        <f t="shared" si="14"/>
        <v>1195.58</v>
      </c>
      <c r="I113" s="9">
        <f t="shared" si="14"/>
        <v>2360.8500000000004</v>
      </c>
      <c r="J113" s="9">
        <f t="shared" si="14"/>
        <v>2662.7699999999995</v>
      </c>
      <c r="K113" s="9">
        <f t="shared" si="14"/>
        <v>3615.2099999999996</v>
      </c>
      <c r="L113" s="9">
        <f t="shared" si="14"/>
        <v>2658.26</v>
      </c>
      <c r="M113" s="9">
        <f t="shared" si="14"/>
        <v>2685.65</v>
      </c>
      <c r="N113" s="9">
        <f t="shared" si="14"/>
        <v>2580.01</v>
      </c>
      <c r="O113" s="9">
        <f t="shared" si="14"/>
        <v>4278.4800000000005</v>
      </c>
      <c r="P113" s="9">
        <f t="shared" si="14"/>
        <v>2515.65</v>
      </c>
      <c r="Q113" s="9">
        <f t="shared" si="14"/>
        <v>3820.1</v>
      </c>
      <c r="R113" s="9">
        <f t="shared" si="14"/>
        <v>3211.8</v>
      </c>
      <c r="S113" s="9">
        <v>4731.06</v>
      </c>
      <c r="T113" s="9">
        <v>5229.3</v>
      </c>
      <c r="U113" s="9">
        <f aca="true" t="shared" si="15" ref="U113:AA113">SUM(U110:U112)</f>
        <v>926.42</v>
      </c>
      <c r="V113" s="9">
        <f t="shared" si="15"/>
        <v>1304.43</v>
      </c>
      <c r="W113" s="9">
        <f t="shared" si="15"/>
        <v>2499.78</v>
      </c>
      <c r="X113" s="9">
        <f t="shared" si="15"/>
        <v>6258.75</v>
      </c>
      <c r="Y113" s="9">
        <f t="shared" si="15"/>
        <v>5800</v>
      </c>
      <c r="Z113" s="9">
        <f t="shared" si="15"/>
        <v>5800</v>
      </c>
      <c r="AA113" s="139">
        <f t="shared" si="15"/>
        <v>2886.72</v>
      </c>
      <c r="AB113" s="64">
        <f>SUM(AA113/Z113)</f>
        <v>0.4977103448275862</v>
      </c>
      <c r="AC113" s="9">
        <f>SUM(AC110:AC112)</f>
        <v>5500</v>
      </c>
      <c r="AD113" s="9"/>
      <c r="AE113" s="26">
        <f>SUM(AC113:AD113)</f>
        <v>5500</v>
      </c>
      <c r="AF113" s="99"/>
    </row>
    <row r="114" spans="1:28" ht="14.25">
      <c r="A114" s="21"/>
      <c r="B114" s="19"/>
      <c r="C114" s="19"/>
      <c r="D114" s="1" t="s">
        <v>104</v>
      </c>
      <c r="E114" s="7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39"/>
      <c r="V114" s="139"/>
      <c r="W114" s="139"/>
      <c r="X114" s="139"/>
      <c r="AB114" s="64"/>
    </row>
    <row r="115" spans="1:28" ht="14.25">
      <c r="A115" s="21" t="s">
        <v>296</v>
      </c>
      <c r="B115" s="19" t="s">
        <v>315</v>
      </c>
      <c r="C115" s="22" t="s">
        <v>521</v>
      </c>
      <c r="D115" s="18" t="s">
        <v>333</v>
      </c>
      <c r="E115" s="23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39"/>
      <c r="V115" s="139"/>
      <c r="W115" s="139"/>
      <c r="X115" s="139"/>
      <c r="AB115" s="64"/>
    </row>
    <row r="116" spans="1:31" ht="14.25">
      <c r="A116" s="21"/>
      <c r="B116" s="19"/>
      <c r="C116" s="19" t="s">
        <v>765</v>
      </c>
      <c r="D116" s="1" t="s">
        <v>119</v>
      </c>
      <c r="E116" s="7">
        <v>62112</v>
      </c>
      <c r="F116" s="9">
        <v>65714.61</v>
      </c>
      <c r="G116" s="9">
        <v>62346.58</v>
      </c>
      <c r="H116" s="7">
        <v>63360.1</v>
      </c>
      <c r="I116" s="7">
        <v>65248.22</v>
      </c>
      <c r="J116" s="7">
        <v>68537.61</v>
      </c>
      <c r="K116" s="7">
        <v>75613.13</v>
      </c>
      <c r="L116" s="7">
        <v>81860.68</v>
      </c>
      <c r="M116" s="7">
        <v>86556.24</v>
      </c>
      <c r="N116" s="7">
        <v>78067.91</v>
      </c>
      <c r="O116" s="7">
        <v>81560.87</v>
      </c>
      <c r="P116" s="7">
        <v>84332.45</v>
      </c>
      <c r="Q116" s="7">
        <v>92475.04</v>
      </c>
      <c r="R116" s="7">
        <v>91312.73</v>
      </c>
      <c r="S116" s="7">
        <v>0</v>
      </c>
      <c r="T116" s="9">
        <v>98743.04</v>
      </c>
      <c r="U116" s="139">
        <v>102930.49</v>
      </c>
      <c r="V116" s="139">
        <v>106932.42</v>
      </c>
      <c r="W116" s="139">
        <v>108830.5</v>
      </c>
      <c r="X116" s="139"/>
      <c r="Y116" s="137">
        <v>114900</v>
      </c>
      <c r="Z116" s="137">
        <f>Y116</f>
        <v>114900</v>
      </c>
      <c r="AA116" s="137">
        <v>82950.77</v>
      </c>
      <c r="AB116" s="64">
        <f aca="true" t="shared" si="16" ref="AB116:AB124">SUM(AA116/Z116)</f>
        <v>0.721938816362054</v>
      </c>
      <c r="AC116" s="26">
        <v>115100</v>
      </c>
      <c r="AE116" s="26">
        <f>SUM(AC116:AD116)</f>
        <v>115100</v>
      </c>
    </row>
    <row r="117" spans="1:31" ht="14.25">
      <c r="A117" s="21"/>
      <c r="B117" s="19"/>
      <c r="C117" s="19" t="s">
        <v>766</v>
      </c>
      <c r="D117" s="1" t="s">
        <v>106</v>
      </c>
      <c r="E117" s="7">
        <v>14</v>
      </c>
      <c r="F117" s="9">
        <v>238.15</v>
      </c>
      <c r="G117" s="9">
        <v>145.1</v>
      </c>
      <c r="H117" s="9">
        <v>235.54</v>
      </c>
      <c r="I117" s="9">
        <v>23.46</v>
      </c>
      <c r="J117" s="9">
        <v>218.7</v>
      </c>
      <c r="K117" s="9">
        <v>0</v>
      </c>
      <c r="L117" s="9">
        <v>0</v>
      </c>
      <c r="M117" s="9">
        <v>10.33</v>
      </c>
      <c r="N117" s="9">
        <v>0</v>
      </c>
      <c r="O117" s="9">
        <v>36.16</v>
      </c>
      <c r="P117" s="9">
        <v>9.95</v>
      </c>
      <c r="Q117" s="9">
        <v>21.02</v>
      </c>
      <c r="R117" s="9">
        <v>11</v>
      </c>
      <c r="S117" s="9">
        <v>0</v>
      </c>
      <c r="T117" s="9">
        <v>0</v>
      </c>
      <c r="U117" s="139">
        <v>38.25</v>
      </c>
      <c r="V117" s="139">
        <v>0</v>
      </c>
      <c r="W117" s="139">
        <v>0</v>
      </c>
      <c r="X117" s="139"/>
      <c r="Y117" s="137">
        <v>0</v>
      </c>
      <c r="Z117" s="137">
        <f aca="true" t="shared" si="17" ref="Z117:Z123">Y117</f>
        <v>0</v>
      </c>
      <c r="AA117" s="137">
        <v>0</v>
      </c>
      <c r="AB117" s="64">
        <v>0</v>
      </c>
      <c r="AC117" s="26">
        <v>0</v>
      </c>
      <c r="AE117" s="26">
        <f aca="true" t="shared" si="18" ref="AE117:AE123">SUM(AC117:AD117)</f>
        <v>0</v>
      </c>
    </row>
    <row r="118" spans="1:31" ht="14.25">
      <c r="A118" s="21"/>
      <c r="B118" s="19"/>
      <c r="C118" s="19" t="s">
        <v>767</v>
      </c>
      <c r="D118" s="1" t="s">
        <v>108</v>
      </c>
      <c r="E118" s="7">
        <v>1113</v>
      </c>
      <c r="F118" s="9">
        <v>3202.74</v>
      </c>
      <c r="G118" s="9">
        <v>2738.11</v>
      </c>
      <c r="H118" s="9">
        <v>3432.41</v>
      </c>
      <c r="I118" s="9">
        <v>1781.05</v>
      </c>
      <c r="J118" s="9">
        <v>3987.81</v>
      </c>
      <c r="K118" s="9">
        <v>5078.37</v>
      </c>
      <c r="L118" s="9">
        <v>7226.37</v>
      </c>
      <c r="M118" s="9">
        <v>9352.29</v>
      </c>
      <c r="N118" s="9">
        <v>1751.46</v>
      </c>
      <c r="O118" s="9">
        <v>7779.99</v>
      </c>
      <c r="P118" s="9">
        <v>3502.14</v>
      </c>
      <c r="Q118" s="9">
        <v>4122.34</v>
      </c>
      <c r="R118" s="9">
        <v>9408.86</v>
      </c>
      <c r="S118" s="9">
        <v>6794.72</v>
      </c>
      <c r="T118" s="9">
        <v>5988.22</v>
      </c>
      <c r="U118" s="139">
        <v>8643.32</v>
      </c>
      <c r="V118" s="139">
        <v>6991.4</v>
      </c>
      <c r="W118" s="139">
        <v>9677.13</v>
      </c>
      <c r="X118" s="139">
        <v>7651.94</v>
      </c>
      <c r="Y118" s="137">
        <v>8500</v>
      </c>
      <c r="Z118" s="137">
        <f t="shared" si="17"/>
        <v>8500</v>
      </c>
      <c r="AA118" s="137">
        <v>7650.11</v>
      </c>
      <c r="AB118" s="64">
        <f t="shared" si="16"/>
        <v>0.9000129411764706</v>
      </c>
      <c r="AC118" s="26">
        <v>8500</v>
      </c>
      <c r="AE118" s="26">
        <f t="shared" si="18"/>
        <v>8500</v>
      </c>
    </row>
    <row r="119" spans="1:31" ht="14.25">
      <c r="A119" s="21"/>
      <c r="B119" s="19"/>
      <c r="C119" s="19" t="s">
        <v>768</v>
      </c>
      <c r="D119" s="1" t="s">
        <v>109</v>
      </c>
      <c r="E119" s="7">
        <v>15075</v>
      </c>
      <c r="F119" s="9">
        <v>15477.69</v>
      </c>
      <c r="G119" s="9">
        <v>17016.06</v>
      </c>
      <c r="H119" s="9">
        <v>16581.09</v>
      </c>
      <c r="I119" s="9">
        <v>19442.55</v>
      </c>
      <c r="J119" s="9">
        <v>24005.16</v>
      </c>
      <c r="K119" s="9">
        <v>23343.99</v>
      </c>
      <c r="L119" s="9">
        <v>24218.3</v>
      </c>
      <c r="M119" s="9">
        <v>26730.13</v>
      </c>
      <c r="N119" s="9">
        <v>30986.53</v>
      </c>
      <c r="O119" s="9">
        <v>28766.98</v>
      </c>
      <c r="P119" s="9">
        <v>29905.27</v>
      </c>
      <c r="Q119" s="9">
        <v>29831.15</v>
      </c>
      <c r="R119" s="9">
        <v>34463.03</v>
      </c>
      <c r="S119" s="9">
        <v>30408.35</v>
      </c>
      <c r="T119" s="9">
        <v>31078.18</v>
      </c>
      <c r="U119" s="139">
        <v>29799.2</v>
      </c>
      <c r="V119" s="139">
        <v>28658.75</v>
      </c>
      <c r="W119" s="139">
        <v>29075.82</v>
      </c>
      <c r="X119" s="139">
        <v>30186.85</v>
      </c>
      <c r="Y119" s="137">
        <v>37000</v>
      </c>
      <c r="Z119" s="137">
        <f t="shared" si="17"/>
        <v>37000</v>
      </c>
      <c r="AA119" s="137">
        <v>20923.54</v>
      </c>
      <c r="AB119" s="64">
        <f t="shared" si="16"/>
        <v>0.5655010810810811</v>
      </c>
      <c r="AC119" s="26">
        <v>35000</v>
      </c>
      <c r="AE119" s="26">
        <f t="shared" si="18"/>
        <v>35000</v>
      </c>
    </row>
    <row r="120" spans="1:31" ht="14.25">
      <c r="A120" s="21"/>
      <c r="B120" s="19"/>
      <c r="C120" s="19" t="s">
        <v>769</v>
      </c>
      <c r="D120" s="1" t="s">
        <v>272</v>
      </c>
      <c r="E120" s="7">
        <v>1159</v>
      </c>
      <c r="F120" s="9">
        <v>1331.37</v>
      </c>
      <c r="G120" s="9">
        <v>1031.34</v>
      </c>
      <c r="H120" s="9">
        <v>1206.85</v>
      </c>
      <c r="I120" s="9">
        <v>1470.86</v>
      </c>
      <c r="J120" s="9">
        <v>521.68</v>
      </c>
      <c r="K120" s="9">
        <v>924.84</v>
      </c>
      <c r="L120" s="9">
        <v>1399.05</v>
      </c>
      <c r="M120" s="9">
        <v>1651.21</v>
      </c>
      <c r="N120" s="9">
        <v>1689.17</v>
      </c>
      <c r="O120" s="9">
        <v>1277.75</v>
      </c>
      <c r="P120" s="9">
        <v>1113.13</v>
      </c>
      <c r="Q120" s="9">
        <v>1410.84</v>
      </c>
      <c r="R120" s="9">
        <v>1200.09</v>
      </c>
      <c r="S120" s="9">
        <v>1156.75</v>
      </c>
      <c r="T120" s="9">
        <v>985.65</v>
      </c>
      <c r="U120" s="139">
        <v>1937.43</v>
      </c>
      <c r="V120" s="139">
        <v>815.54</v>
      </c>
      <c r="W120" s="139">
        <v>1324.53</v>
      </c>
      <c r="X120" s="139">
        <v>944.97</v>
      </c>
      <c r="Y120" s="137">
        <v>2000</v>
      </c>
      <c r="Z120" s="137">
        <f t="shared" si="17"/>
        <v>2000</v>
      </c>
      <c r="AA120" s="137">
        <v>296.31</v>
      </c>
      <c r="AB120" s="64">
        <f t="shared" si="16"/>
        <v>0.148155</v>
      </c>
      <c r="AC120" s="26">
        <v>2000</v>
      </c>
      <c r="AE120" s="26">
        <f t="shared" si="18"/>
        <v>2000</v>
      </c>
    </row>
    <row r="121" spans="1:31" ht="14.25">
      <c r="A121" s="21"/>
      <c r="B121" s="19"/>
      <c r="C121" s="19" t="s">
        <v>770</v>
      </c>
      <c r="D121" s="1" t="s">
        <v>334</v>
      </c>
      <c r="E121" s="7">
        <v>0</v>
      </c>
      <c r="F121" s="9">
        <v>6000</v>
      </c>
      <c r="G121" s="9">
        <v>10800</v>
      </c>
      <c r="H121" s="9">
        <v>10800</v>
      </c>
      <c r="I121" s="9">
        <v>10800</v>
      </c>
      <c r="J121" s="9">
        <v>10800</v>
      </c>
      <c r="K121" s="9">
        <v>10800</v>
      </c>
      <c r="L121" s="9">
        <v>10800</v>
      </c>
      <c r="M121" s="9">
        <v>10800</v>
      </c>
      <c r="N121" s="9">
        <v>10800</v>
      </c>
      <c r="O121" s="9">
        <v>10800</v>
      </c>
      <c r="P121" s="9">
        <v>10800</v>
      </c>
      <c r="Q121" s="9">
        <v>10800</v>
      </c>
      <c r="R121" s="9">
        <v>10800</v>
      </c>
      <c r="S121" s="9">
        <v>10800</v>
      </c>
      <c r="T121" s="9">
        <v>10800</v>
      </c>
      <c r="U121" s="139">
        <v>10800</v>
      </c>
      <c r="V121" s="139">
        <v>10800</v>
      </c>
      <c r="W121" s="139">
        <v>10800</v>
      </c>
      <c r="X121" s="139">
        <v>10800</v>
      </c>
      <c r="Y121" s="137">
        <v>10800</v>
      </c>
      <c r="Z121" s="137">
        <f t="shared" si="17"/>
        <v>10800</v>
      </c>
      <c r="AA121" s="137">
        <v>5400</v>
      </c>
      <c r="AB121" s="64">
        <f t="shared" si="16"/>
        <v>0.5</v>
      </c>
      <c r="AC121" s="26">
        <v>10800</v>
      </c>
      <c r="AE121" s="26">
        <f t="shared" si="18"/>
        <v>10800</v>
      </c>
    </row>
    <row r="122" spans="1:31" ht="14.25">
      <c r="A122" s="21"/>
      <c r="B122" s="19"/>
      <c r="C122" s="19" t="s">
        <v>771</v>
      </c>
      <c r="D122" s="1" t="s">
        <v>335</v>
      </c>
      <c r="E122" s="7">
        <v>0</v>
      </c>
      <c r="F122" s="9">
        <v>10000</v>
      </c>
      <c r="G122" s="9">
        <v>10000</v>
      </c>
      <c r="H122" s="9">
        <v>10000</v>
      </c>
      <c r="I122" s="9">
        <v>1000</v>
      </c>
      <c r="J122" s="9">
        <v>10000</v>
      </c>
      <c r="K122" s="9">
        <v>10000</v>
      </c>
      <c r="L122" s="9">
        <v>10000</v>
      </c>
      <c r="M122" s="9">
        <v>10000</v>
      </c>
      <c r="N122" s="9">
        <v>10000</v>
      </c>
      <c r="O122" s="9">
        <v>10000</v>
      </c>
      <c r="P122" s="9">
        <v>10000</v>
      </c>
      <c r="Q122" s="9">
        <v>10000</v>
      </c>
      <c r="R122" s="9">
        <v>10000</v>
      </c>
      <c r="S122" s="9">
        <v>10000</v>
      </c>
      <c r="T122" s="9">
        <v>10000</v>
      </c>
      <c r="U122" s="139">
        <v>10000</v>
      </c>
      <c r="V122" s="139">
        <v>10000</v>
      </c>
      <c r="W122" s="139">
        <v>10000</v>
      </c>
      <c r="X122" s="139">
        <v>10000</v>
      </c>
      <c r="Y122" s="137">
        <v>10000</v>
      </c>
      <c r="Z122" s="137">
        <f t="shared" si="17"/>
        <v>10000</v>
      </c>
      <c r="AA122" s="137">
        <v>5000</v>
      </c>
      <c r="AB122" s="64">
        <f t="shared" si="16"/>
        <v>0.5</v>
      </c>
      <c r="AC122" s="26">
        <v>10000</v>
      </c>
      <c r="AE122" s="26">
        <f t="shared" si="18"/>
        <v>10000</v>
      </c>
    </row>
    <row r="123" spans="1:31" ht="15" thickBot="1">
      <c r="A123" s="21"/>
      <c r="B123" s="19"/>
      <c r="C123" s="32" t="s">
        <v>772</v>
      </c>
      <c r="D123" s="38" t="s">
        <v>336</v>
      </c>
      <c r="E123" s="34">
        <v>0</v>
      </c>
      <c r="F123" s="35">
        <v>6000</v>
      </c>
      <c r="G123" s="35">
        <v>1200</v>
      </c>
      <c r="H123" s="35">
        <v>1200</v>
      </c>
      <c r="I123" s="35">
        <v>1200</v>
      </c>
      <c r="J123" s="35">
        <v>1200</v>
      </c>
      <c r="K123" s="35">
        <v>1200</v>
      </c>
      <c r="L123" s="35">
        <v>1200</v>
      </c>
      <c r="M123" s="35">
        <v>1200</v>
      </c>
      <c r="N123" s="35">
        <v>1200</v>
      </c>
      <c r="O123" s="35">
        <v>1200</v>
      </c>
      <c r="P123" s="35">
        <v>1200</v>
      </c>
      <c r="Q123" s="35">
        <v>1200</v>
      </c>
      <c r="R123" s="35">
        <v>1200</v>
      </c>
      <c r="S123" s="35">
        <v>1200</v>
      </c>
      <c r="T123" s="35">
        <v>1200</v>
      </c>
      <c r="U123" s="150">
        <v>1200</v>
      </c>
      <c r="V123" s="150">
        <v>1200</v>
      </c>
      <c r="W123" s="150">
        <v>1200</v>
      </c>
      <c r="X123" s="150">
        <v>1200</v>
      </c>
      <c r="Y123" s="138">
        <v>1200</v>
      </c>
      <c r="Z123" s="138">
        <f t="shared" si="17"/>
        <v>1200</v>
      </c>
      <c r="AA123" s="138">
        <v>600</v>
      </c>
      <c r="AB123" s="65">
        <f t="shared" si="16"/>
        <v>0.5</v>
      </c>
      <c r="AC123" s="36">
        <v>1200</v>
      </c>
      <c r="AD123" s="36"/>
      <c r="AE123" s="36">
        <f t="shared" si="18"/>
        <v>1200</v>
      </c>
    </row>
    <row r="124" spans="1:32" ht="14.25">
      <c r="A124" s="21"/>
      <c r="B124" s="19"/>
      <c r="C124" s="1" t="s">
        <v>887</v>
      </c>
      <c r="E124" s="9">
        <f aca="true" t="shared" si="19" ref="E124:R124">SUM(E116:E123)</f>
        <v>79473</v>
      </c>
      <c r="F124" s="9">
        <f t="shared" si="19"/>
        <v>107964.56</v>
      </c>
      <c r="G124" s="9">
        <f t="shared" si="19"/>
        <v>105277.19</v>
      </c>
      <c r="H124" s="9">
        <f t="shared" si="19"/>
        <v>106815.99</v>
      </c>
      <c r="I124" s="9">
        <f t="shared" si="19"/>
        <v>100966.14</v>
      </c>
      <c r="J124" s="9">
        <f t="shared" si="19"/>
        <v>119270.95999999999</v>
      </c>
      <c r="K124" s="9">
        <f t="shared" si="19"/>
        <v>126960.33</v>
      </c>
      <c r="L124" s="9">
        <f t="shared" si="19"/>
        <v>136704.4</v>
      </c>
      <c r="M124" s="9">
        <f t="shared" si="19"/>
        <v>146300.2</v>
      </c>
      <c r="N124" s="9">
        <f t="shared" si="19"/>
        <v>134495.07</v>
      </c>
      <c r="O124" s="9">
        <f t="shared" si="19"/>
        <v>141421.75</v>
      </c>
      <c r="P124" s="9">
        <f t="shared" si="19"/>
        <v>140862.94</v>
      </c>
      <c r="Q124" s="9">
        <f t="shared" si="19"/>
        <v>149860.38999999998</v>
      </c>
      <c r="R124" s="9">
        <f t="shared" si="19"/>
        <v>158395.71</v>
      </c>
      <c r="S124" s="9">
        <v>60359.82</v>
      </c>
      <c r="T124" s="9">
        <v>60052.05</v>
      </c>
      <c r="U124" s="9">
        <f aca="true" t="shared" si="20" ref="U124:AA124">SUM(U116:U123)</f>
        <v>165348.69</v>
      </c>
      <c r="V124" s="9">
        <f t="shared" si="20"/>
        <v>165398.11000000002</v>
      </c>
      <c r="W124" s="9">
        <f t="shared" si="20"/>
        <v>170907.98</v>
      </c>
      <c r="X124" s="9">
        <f t="shared" si="20"/>
        <v>60783.76</v>
      </c>
      <c r="Y124" s="9">
        <f t="shared" si="20"/>
        <v>184400</v>
      </c>
      <c r="Z124" s="9">
        <f t="shared" si="20"/>
        <v>184400</v>
      </c>
      <c r="AA124" s="139">
        <f t="shared" si="20"/>
        <v>122820.73000000001</v>
      </c>
      <c r="AB124" s="64">
        <f t="shared" si="16"/>
        <v>0.6660560195227766</v>
      </c>
      <c r="AC124" s="9">
        <f>SUM(AC116:AC123)</f>
        <v>182600</v>
      </c>
      <c r="AD124" s="9"/>
      <c r="AE124" s="26">
        <f>SUM(AC124:AD124)</f>
        <v>182600</v>
      </c>
      <c r="AF124" s="99"/>
    </row>
    <row r="125" spans="1:30" ht="14.25">
      <c r="A125" s="21"/>
      <c r="B125" s="1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39"/>
      <c r="V125" s="139"/>
      <c r="W125" s="139"/>
      <c r="X125" s="216"/>
      <c r="Y125" s="139"/>
      <c r="Z125" s="139"/>
      <c r="AA125" s="139"/>
      <c r="AB125" s="64"/>
      <c r="AC125" s="9"/>
      <c r="AD125" s="9"/>
    </row>
    <row r="126" spans="1:30" ht="14.25">
      <c r="A126" s="21" t="s">
        <v>296</v>
      </c>
      <c r="B126" s="70" t="s">
        <v>910</v>
      </c>
      <c r="C126" s="55" t="s">
        <v>1080</v>
      </c>
      <c r="D126" s="55" t="s">
        <v>488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39"/>
      <c r="V126" s="139"/>
      <c r="W126" s="139"/>
      <c r="X126" s="139"/>
      <c r="Y126" s="139"/>
      <c r="Z126" s="139"/>
      <c r="AA126" s="139"/>
      <c r="AB126" s="64"/>
      <c r="AC126" s="9"/>
      <c r="AD126" s="9"/>
    </row>
    <row r="127" spans="1:31" ht="14.25">
      <c r="A127" s="21"/>
      <c r="B127" s="70"/>
      <c r="C127" s="55">
        <v>1100</v>
      </c>
      <c r="D127" s="20" t="s">
        <v>1073</v>
      </c>
      <c r="E127" s="9"/>
      <c r="F127" s="9"/>
      <c r="G127" s="9"/>
      <c r="H127" s="9"/>
      <c r="I127" s="9"/>
      <c r="J127" s="9"/>
      <c r="K127" s="9"/>
      <c r="L127" s="9"/>
      <c r="M127" s="9"/>
      <c r="N127" s="9">
        <v>0</v>
      </c>
      <c r="O127" s="9"/>
      <c r="P127" s="9"/>
      <c r="Q127" s="9"/>
      <c r="R127" s="9"/>
      <c r="S127" s="9"/>
      <c r="T127" s="9"/>
      <c r="U127" s="139"/>
      <c r="V127" s="139"/>
      <c r="W127" s="139"/>
      <c r="X127" s="139"/>
      <c r="Y127" s="139"/>
      <c r="Z127" s="139"/>
      <c r="AA127" s="139">
        <v>0</v>
      </c>
      <c r="AB127" s="64">
        <v>0</v>
      </c>
      <c r="AC127" s="9">
        <v>0</v>
      </c>
      <c r="AD127" s="9"/>
      <c r="AE127" s="26">
        <f>SUM(AC127:AD127)</f>
        <v>0</v>
      </c>
    </row>
    <row r="128" spans="1:31" ht="14.25">
      <c r="A128" s="21"/>
      <c r="B128" s="19"/>
      <c r="C128" s="21">
        <v>2000</v>
      </c>
      <c r="D128" s="1" t="s">
        <v>211</v>
      </c>
      <c r="E128" s="9"/>
      <c r="F128" s="9"/>
      <c r="G128" s="9"/>
      <c r="H128" s="9"/>
      <c r="I128" s="9"/>
      <c r="J128" s="9"/>
      <c r="K128" s="9"/>
      <c r="L128" s="9"/>
      <c r="M128" s="9"/>
      <c r="N128" s="9">
        <v>4885.97</v>
      </c>
      <c r="O128" s="9"/>
      <c r="P128" s="9"/>
      <c r="Q128" s="9"/>
      <c r="R128" s="9"/>
      <c r="S128" s="9"/>
      <c r="T128" s="9"/>
      <c r="U128" s="139"/>
      <c r="V128" s="139"/>
      <c r="W128" s="139"/>
      <c r="X128" s="139"/>
      <c r="Y128" s="139"/>
      <c r="Z128" s="139"/>
      <c r="AA128" s="139">
        <v>0</v>
      </c>
      <c r="AB128" s="64">
        <v>0</v>
      </c>
      <c r="AC128" s="9">
        <v>0</v>
      </c>
      <c r="AD128" s="9"/>
      <c r="AE128" s="26">
        <f>SUM(AC128:AD128)</f>
        <v>0</v>
      </c>
    </row>
    <row r="129" spans="1:31" ht="15" thickBot="1">
      <c r="A129" s="21"/>
      <c r="B129" s="19"/>
      <c r="C129" s="21">
        <v>4000</v>
      </c>
      <c r="D129" s="1" t="s">
        <v>1081</v>
      </c>
      <c r="E129" s="9"/>
      <c r="F129" s="9"/>
      <c r="G129" s="9"/>
      <c r="H129" s="9"/>
      <c r="I129" s="35"/>
      <c r="J129" s="35"/>
      <c r="K129" s="35"/>
      <c r="L129" s="35"/>
      <c r="M129" s="35"/>
      <c r="N129" s="35">
        <v>3813.26</v>
      </c>
      <c r="O129" s="35"/>
      <c r="P129" s="35"/>
      <c r="Q129" s="35"/>
      <c r="R129" s="35"/>
      <c r="S129" s="35"/>
      <c r="T129" s="35"/>
      <c r="U129" s="150"/>
      <c r="V129" s="150"/>
      <c r="W129" s="150"/>
      <c r="X129" s="150"/>
      <c r="Y129" s="150"/>
      <c r="Z129" s="150"/>
      <c r="AA129" s="150">
        <v>0</v>
      </c>
      <c r="AB129" s="65">
        <v>0</v>
      </c>
      <c r="AC129" s="35">
        <v>0</v>
      </c>
      <c r="AD129" s="35"/>
      <c r="AE129" s="36">
        <f>SUM(AC129:AD129)</f>
        <v>0</v>
      </c>
    </row>
    <row r="130" spans="1:31" ht="14.25">
      <c r="A130" s="21"/>
      <c r="B130" s="19"/>
      <c r="C130" s="19"/>
      <c r="D130" s="1" t="s">
        <v>104</v>
      </c>
      <c r="E130" s="7"/>
      <c r="F130" s="9"/>
      <c r="G130" s="9"/>
      <c r="H130" s="9"/>
      <c r="I130" s="9"/>
      <c r="J130" s="9"/>
      <c r="K130" s="9"/>
      <c r="L130" s="9"/>
      <c r="M130" s="9"/>
      <c r="N130" s="9">
        <f>SUM(N127+N128+N129)</f>
        <v>8699.23</v>
      </c>
      <c r="O130" s="9">
        <f>SUM(O127+O128+O129)</f>
        <v>0</v>
      </c>
      <c r="P130" s="9">
        <f>SUM(P127+P128+P129)</f>
        <v>0</v>
      </c>
      <c r="Q130" s="9"/>
      <c r="R130" s="9"/>
      <c r="S130" s="9"/>
      <c r="T130" s="9"/>
      <c r="U130" s="139"/>
      <c r="V130" s="139"/>
      <c r="W130" s="139"/>
      <c r="X130" s="139"/>
      <c r="AA130" s="137">
        <f>SUM(AA128:AA129)</f>
        <v>0</v>
      </c>
      <c r="AB130" s="64"/>
      <c r="AC130" s="26">
        <f>SUM(AC127:AC129)</f>
        <v>0</v>
      </c>
      <c r="AE130" s="26">
        <f>SUM(AC130:AD130)</f>
        <v>0</v>
      </c>
    </row>
    <row r="131" spans="1:28" ht="14.25">
      <c r="A131" s="21"/>
      <c r="B131" s="19"/>
      <c r="C131" s="19"/>
      <c r="E131" s="7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139"/>
      <c r="V131" s="139"/>
      <c r="W131" s="139"/>
      <c r="X131" s="139"/>
      <c r="AB131" s="64"/>
    </row>
    <row r="132" spans="1:28" ht="14.25">
      <c r="A132" s="21"/>
      <c r="B132" s="19"/>
      <c r="C132" s="19"/>
      <c r="E132" s="7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139"/>
      <c r="V132" s="155"/>
      <c r="W132" s="139"/>
      <c r="X132" s="139"/>
      <c r="AB132" s="64"/>
    </row>
    <row r="133" spans="1:32" ht="15" thickBot="1">
      <c r="A133" s="27" t="s">
        <v>884</v>
      </c>
      <c r="B133" s="19"/>
      <c r="E133" s="26">
        <f aca="true" t="shared" si="21" ref="E133:M133">SUM(E6+E46+E79+E107+E113+E124)</f>
        <v>2425629.6399999997</v>
      </c>
      <c r="F133" s="26">
        <f t="shared" si="21"/>
        <v>2636468.0500000003</v>
      </c>
      <c r="G133" s="59">
        <f t="shared" si="21"/>
        <v>2938771.4200000004</v>
      </c>
      <c r="H133" s="59">
        <f t="shared" si="21"/>
        <v>2718372.2100000004</v>
      </c>
      <c r="I133" s="59">
        <f t="shared" si="21"/>
        <v>2665120.0300000003</v>
      </c>
      <c r="J133" s="59">
        <f t="shared" si="21"/>
        <v>3062018.93</v>
      </c>
      <c r="K133" s="59">
        <f t="shared" si="21"/>
        <v>3470260.91</v>
      </c>
      <c r="L133" s="59">
        <f t="shared" si="21"/>
        <v>3350518.3899999997</v>
      </c>
      <c r="M133" s="59">
        <f t="shared" si="21"/>
        <v>3160437.3230000003</v>
      </c>
      <c r="N133" s="59">
        <f>SUM(N6+N46+N79+N107+N113+N124+N130)</f>
        <v>3116982.4599999995</v>
      </c>
      <c r="O133" s="59">
        <f>SUM(O6+O46+O79+O107+O113+O124+O130)</f>
        <v>3563068.7800000007</v>
      </c>
      <c r="P133" s="59">
        <f>SUM(P6+P46+P79+P107+P113+P124+P130)</f>
        <v>3694845.76</v>
      </c>
      <c r="Q133" s="59">
        <f>SUM(Q6+Q46+Q79+Q107+Q113+Q124)</f>
        <v>3308305.71</v>
      </c>
      <c r="R133" s="59">
        <f>SUM(R6+R46+R79+R107+R113+R124)</f>
        <v>3199399.8</v>
      </c>
      <c r="S133" s="59">
        <f>SUM(S6+S46+S79+S107+S113+S124)</f>
        <v>3074842.4299999997</v>
      </c>
      <c r="T133" s="59">
        <v>3046505.92</v>
      </c>
      <c r="U133" s="145">
        <f aca="true" t="shared" si="22" ref="U133:AA133">SUM(U6+U46+U79+U107+U113+U124+U130)</f>
        <v>4623465.11</v>
      </c>
      <c r="V133" s="145">
        <f t="shared" si="22"/>
        <v>3051784.66</v>
      </c>
      <c r="W133" s="145">
        <f t="shared" si="22"/>
        <v>3440136.57</v>
      </c>
      <c r="X133" s="145">
        <f t="shared" si="22"/>
        <v>3341347.78</v>
      </c>
      <c r="Y133" s="145">
        <f t="shared" si="22"/>
        <v>3916300</v>
      </c>
      <c r="Z133" s="145">
        <f t="shared" si="22"/>
        <v>3916300</v>
      </c>
      <c r="AA133" s="145">
        <f t="shared" si="22"/>
        <v>2766688.1100000003</v>
      </c>
      <c r="AB133" s="68">
        <f>SUM(AA133/Z133)</f>
        <v>0.7064545897913848</v>
      </c>
      <c r="AC133" s="59">
        <f>SUM(AC6+AC46+AC79+AC107+AC113+AC124+AC130)</f>
        <v>4079400</v>
      </c>
      <c r="AD133" s="59">
        <f>SUM(AD6+AD46+AD79+AD107+AD113+AD124+AD130)</f>
        <v>0</v>
      </c>
      <c r="AE133" s="59">
        <f>SUM(AE6+AE46+AE79+AE107+AE113+AE124+AE130)</f>
        <v>4079400</v>
      </c>
      <c r="AF133" s="99"/>
    </row>
    <row r="134" spans="1:29" ht="15" thickTop="1">
      <c r="A134" s="21"/>
      <c r="B134" s="19"/>
      <c r="C134" s="19"/>
      <c r="D134" s="1" t="s">
        <v>104</v>
      </c>
      <c r="E134" s="7"/>
      <c r="F134" s="9"/>
      <c r="G134" s="9"/>
      <c r="H134" s="9"/>
      <c r="I134" s="14" t="s">
        <v>901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93"/>
      <c r="U134" s="152"/>
      <c r="V134" s="152"/>
      <c r="W134" s="133"/>
      <c r="X134" s="133"/>
      <c r="Y134" s="133"/>
      <c r="Z134" s="136"/>
      <c r="AA134" s="217"/>
      <c r="AB134" s="64"/>
      <c r="AC134" s="137"/>
    </row>
    <row r="135" spans="1:31" ht="14.25">
      <c r="A135" s="1" t="s">
        <v>482</v>
      </c>
      <c r="B135" s="134"/>
      <c r="C135" s="146"/>
      <c r="D135" s="186">
        <f ca="1">TODAY()</f>
        <v>45033</v>
      </c>
      <c r="E135" s="16" t="s">
        <v>0</v>
      </c>
      <c r="F135" s="14" t="s">
        <v>1</v>
      </c>
      <c r="G135" s="15" t="s">
        <v>2</v>
      </c>
      <c r="H135" s="14" t="s">
        <v>483</v>
      </c>
      <c r="I135" s="14" t="s">
        <v>484</v>
      </c>
      <c r="J135" s="14" t="s">
        <v>707</v>
      </c>
      <c r="K135" s="14" t="s">
        <v>894</v>
      </c>
      <c r="L135" s="14" t="s">
        <v>959</v>
      </c>
      <c r="M135" s="14" t="s">
        <v>1005</v>
      </c>
      <c r="N135" s="14" t="s">
        <v>1047</v>
      </c>
      <c r="O135" s="14" t="s">
        <v>1085</v>
      </c>
      <c r="P135" s="14" t="s">
        <v>1130</v>
      </c>
      <c r="Q135" s="14" t="s">
        <v>1165</v>
      </c>
      <c r="R135" s="14" t="s">
        <v>1175</v>
      </c>
      <c r="S135" s="14" t="s">
        <v>1185</v>
      </c>
      <c r="T135" s="14" t="s">
        <v>1207</v>
      </c>
      <c r="U135" s="133" t="s">
        <v>1221</v>
      </c>
      <c r="V135" s="133" t="s">
        <v>1236</v>
      </c>
      <c r="W135" s="133" t="s">
        <v>1280</v>
      </c>
      <c r="X135" s="133" t="s">
        <v>1295</v>
      </c>
      <c r="Y135" s="133" t="s">
        <v>1330</v>
      </c>
      <c r="Z135" s="133" t="s">
        <v>1330</v>
      </c>
      <c r="AA135" s="133" t="s">
        <v>1330</v>
      </c>
      <c r="AB135" s="61"/>
      <c r="AC135" s="133" t="s">
        <v>1356</v>
      </c>
      <c r="AD135" s="14" t="s">
        <v>1356</v>
      </c>
      <c r="AE135" s="14" t="s">
        <v>1356</v>
      </c>
    </row>
    <row r="136" spans="1:31" ht="14.25">
      <c r="A136" s="1" t="s">
        <v>1358</v>
      </c>
      <c r="B136" s="134"/>
      <c r="C136" s="146"/>
      <c r="D136" s="146"/>
      <c r="E136" s="16"/>
      <c r="F136" s="14"/>
      <c r="G136" s="15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33"/>
      <c r="V136" s="133"/>
      <c r="W136" s="133"/>
      <c r="X136" s="133"/>
      <c r="Y136" s="136" t="s">
        <v>700</v>
      </c>
      <c r="Z136" s="136" t="s">
        <v>951</v>
      </c>
      <c r="AA136" s="136" t="s">
        <v>902</v>
      </c>
      <c r="AB136" s="62"/>
      <c r="AC136" s="136" t="s">
        <v>1116</v>
      </c>
      <c r="AD136" s="15" t="s">
        <v>1328</v>
      </c>
      <c r="AE136" s="15" t="s">
        <v>700</v>
      </c>
    </row>
    <row r="137" spans="1:31" ht="14.25">
      <c r="A137" s="116" t="s">
        <v>1004</v>
      </c>
      <c r="B137" s="184"/>
      <c r="C137" s="187"/>
      <c r="D137" s="184"/>
      <c r="E137" s="117" t="s">
        <v>3</v>
      </c>
      <c r="F137" s="117" t="s">
        <v>3</v>
      </c>
      <c r="G137" s="117" t="s">
        <v>3</v>
      </c>
      <c r="H137" s="118" t="s">
        <v>3</v>
      </c>
      <c r="I137" s="118" t="s">
        <v>3</v>
      </c>
      <c r="J137" s="118" t="s">
        <v>3</v>
      </c>
      <c r="K137" s="118" t="s">
        <v>3</v>
      </c>
      <c r="L137" s="118" t="s">
        <v>3</v>
      </c>
      <c r="M137" s="118" t="s">
        <v>3</v>
      </c>
      <c r="N137" s="118" t="s">
        <v>3</v>
      </c>
      <c r="O137" s="118" t="s">
        <v>3</v>
      </c>
      <c r="P137" s="118" t="s">
        <v>3</v>
      </c>
      <c r="Q137" s="118" t="s">
        <v>3</v>
      </c>
      <c r="R137" s="118" t="s">
        <v>3</v>
      </c>
      <c r="S137" s="118" t="s">
        <v>3</v>
      </c>
      <c r="T137" s="118" t="s">
        <v>3</v>
      </c>
      <c r="U137" s="153" t="s">
        <v>3</v>
      </c>
      <c r="V137" s="153" t="s">
        <v>3</v>
      </c>
      <c r="W137" s="153" t="s">
        <v>3</v>
      </c>
      <c r="X137" s="153" t="s">
        <v>3</v>
      </c>
      <c r="Y137" s="153" t="s">
        <v>701</v>
      </c>
      <c r="Z137" s="173"/>
      <c r="AA137" s="173">
        <v>44985</v>
      </c>
      <c r="AB137" s="120" t="s">
        <v>903</v>
      </c>
      <c r="AC137" s="173"/>
      <c r="AD137" s="121"/>
      <c r="AE137" s="122" t="s">
        <v>701</v>
      </c>
    </row>
    <row r="138" spans="1:31" ht="14.25">
      <c r="A138" s="123"/>
      <c r="B138" s="183"/>
      <c r="C138" s="181"/>
      <c r="D138" s="183"/>
      <c r="E138" s="124"/>
      <c r="F138" s="124"/>
      <c r="G138" s="124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54"/>
      <c r="V138" s="154"/>
      <c r="W138" s="154"/>
      <c r="X138" s="154"/>
      <c r="Y138" s="154"/>
      <c r="Z138" s="210"/>
      <c r="AA138" s="210"/>
      <c r="AB138" s="126"/>
      <c r="AC138" s="210"/>
      <c r="AD138" s="127"/>
      <c r="AE138" s="128"/>
    </row>
    <row r="139" spans="1:29" ht="14.25">
      <c r="A139" s="18" t="s">
        <v>604</v>
      </c>
      <c r="B139" s="179"/>
      <c r="C139" s="185"/>
      <c r="D139" s="134"/>
      <c r="E139" s="9"/>
      <c r="F139" s="9"/>
      <c r="G139" s="9"/>
      <c r="H139" s="81"/>
      <c r="K139" s="15" t="s">
        <v>901</v>
      </c>
      <c r="L139" s="15"/>
      <c r="M139" s="15"/>
      <c r="N139" s="15"/>
      <c r="O139" s="15"/>
      <c r="P139" s="15"/>
      <c r="Q139" s="15"/>
      <c r="R139" s="15"/>
      <c r="S139" s="15"/>
      <c r="T139" s="15"/>
      <c r="U139" s="136"/>
      <c r="V139" s="136"/>
      <c r="W139" s="136"/>
      <c r="X139" s="136"/>
      <c r="Z139" s="172"/>
      <c r="AA139" s="160"/>
      <c r="AB139" s="64"/>
      <c r="AC139" s="137"/>
    </row>
    <row r="140" spans="1:31" ht="14.25">
      <c r="A140" s="21"/>
      <c r="B140" s="179" t="s">
        <v>548</v>
      </c>
      <c r="C140" s="179" t="s">
        <v>6</v>
      </c>
      <c r="D140" s="134" t="s">
        <v>309</v>
      </c>
      <c r="E140" s="7">
        <v>8765</v>
      </c>
      <c r="F140" s="9">
        <v>25586.92</v>
      </c>
      <c r="G140" s="7">
        <v>43789.26</v>
      </c>
      <c r="H140" s="9">
        <v>24906.46</v>
      </c>
      <c r="I140" s="26">
        <v>24311.06</v>
      </c>
      <c r="J140" s="26">
        <v>92863.8</v>
      </c>
      <c r="K140" s="26">
        <v>48906.19</v>
      </c>
      <c r="L140" s="26">
        <v>88255.91</v>
      </c>
      <c r="M140" s="26">
        <v>46372.19</v>
      </c>
      <c r="N140" s="26">
        <v>51364.64</v>
      </c>
      <c r="O140" s="26">
        <v>83321.03</v>
      </c>
      <c r="P140" s="26">
        <v>45196.95</v>
      </c>
      <c r="Q140" s="26">
        <v>73775.45</v>
      </c>
      <c r="R140" s="26">
        <v>43229.15</v>
      </c>
      <c r="S140" s="26">
        <v>82004.87</v>
      </c>
      <c r="T140" s="26">
        <v>89691.75</v>
      </c>
      <c r="U140" s="137">
        <v>125872.2</v>
      </c>
      <c r="V140" s="137">
        <v>58143.01</v>
      </c>
      <c r="W140" s="137">
        <v>75857.91</v>
      </c>
      <c r="X140" s="137">
        <v>26405.02</v>
      </c>
      <c r="Y140" s="26">
        <v>80000</v>
      </c>
      <c r="Z140" s="137">
        <f>Y140</f>
        <v>80000</v>
      </c>
      <c r="AA140" s="137">
        <v>8860.81</v>
      </c>
      <c r="AB140" s="64">
        <f aca="true" t="shared" si="23" ref="AB140:AB147">SUM(AA140/Z140)</f>
        <v>0.11076012499999999</v>
      </c>
      <c r="AC140" s="137"/>
      <c r="AE140" s="26">
        <f aca="true" t="shared" si="24" ref="AE140:AE163">SUM(AC140:AD140)</f>
        <v>0</v>
      </c>
    </row>
    <row r="141" spans="1:31" ht="14.25">
      <c r="A141" s="21"/>
      <c r="B141" s="19" t="s">
        <v>549</v>
      </c>
      <c r="C141" s="19" t="s">
        <v>550</v>
      </c>
      <c r="D141" s="1" t="s">
        <v>297</v>
      </c>
      <c r="E141" s="7">
        <v>663610</v>
      </c>
      <c r="F141" s="9">
        <v>686056.61</v>
      </c>
      <c r="G141" s="7">
        <v>701162.8</v>
      </c>
      <c r="H141" s="9">
        <v>832382.44</v>
      </c>
      <c r="I141" s="26">
        <v>848174.48</v>
      </c>
      <c r="J141" s="26">
        <v>810647.39</v>
      </c>
      <c r="K141" s="26">
        <v>920123.09</v>
      </c>
      <c r="L141" s="26">
        <v>883256.29</v>
      </c>
      <c r="M141" s="26">
        <v>937628.68</v>
      </c>
      <c r="N141" s="26">
        <v>1013800.12</v>
      </c>
      <c r="O141" s="26">
        <v>1050946.68</v>
      </c>
      <c r="P141" s="26">
        <v>1089658.37</v>
      </c>
      <c r="Q141" s="26">
        <v>1000615.51</v>
      </c>
      <c r="R141" s="26">
        <v>890545.57</v>
      </c>
      <c r="S141" s="26">
        <v>941392.24</v>
      </c>
      <c r="T141" s="26">
        <v>940839.55</v>
      </c>
      <c r="U141" s="137">
        <v>974464.72</v>
      </c>
      <c r="V141" s="137">
        <v>952678.48</v>
      </c>
      <c r="W141" s="137">
        <v>1047060.36</v>
      </c>
      <c r="X141" s="137">
        <v>828371.83</v>
      </c>
      <c r="Y141" s="26">
        <v>1066400</v>
      </c>
      <c r="Z141" s="137">
        <f aca="true" t="shared" si="25" ref="Z141:Z163">Y141</f>
        <v>1066400</v>
      </c>
      <c r="AA141" s="137">
        <v>780166.1</v>
      </c>
      <c r="AB141" s="64">
        <f t="shared" si="23"/>
        <v>0.731588615903976</v>
      </c>
      <c r="AC141" s="137">
        <v>1004475</v>
      </c>
      <c r="AE141" s="26">
        <f t="shared" si="24"/>
        <v>1004475</v>
      </c>
    </row>
    <row r="142" spans="1:31" ht="14.25">
      <c r="A142" s="21"/>
      <c r="B142" s="19" t="s">
        <v>549</v>
      </c>
      <c r="C142" s="19" t="s">
        <v>551</v>
      </c>
      <c r="D142" s="1" t="s">
        <v>298</v>
      </c>
      <c r="E142" s="7">
        <v>162544</v>
      </c>
      <c r="F142" s="9">
        <v>161074.51</v>
      </c>
      <c r="G142" s="7">
        <v>160084.63</v>
      </c>
      <c r="H142" s="9">
        <v>193807.49</v>
      </c>
      <c r="I142" s="26">
        <v>206042.42</v>
      </c>
      <c r="J142" s="26">
        <v>211389.93</v>
      </c>
      <c r="K142" s="26">
        <v>222583.07</v>
      </c>
      <c r="L142" s="26">
        <v>193077.16</v>
      </c>
      <c r="M142" s="26">
        <v>205952.39</v>
      </c>
      <c r="N142" s="26">
        <v>213412.73</v>
      </c>
      <c r="O142" s="26">
        <v>224633.21</v>
      </c>
      <c r="P142" s="26">
        <v>228593.44</v>
      </c>
      <c r="Q142" s="26">
        <v>215477.49</v>
      </c>
      <c r="R142" s="26">
        <v>184849.92</v>
      </c>
      <c r="S142" s="26">
        <v>189938.35</v>
      </c>
      <c r="T142" s="26">
        <v>181899.11</v>
      </c>
      <c r="U142" s="137">
        <v>180572.52</v>
      </c>
      <c r="V142" s="137">
        <v>171825.49</v>
      </c>
      <c r="W142" s="137">
        <v>181558.25</v>
      </c>
      <c r="X142" s="137">
        <v>150146.11</v>
      </c>
      <c r="Y142" s="26">
        <v>201600</v>
      </c>
      <c r="Z142" s="137">
        <f t="shared" si="25"/>
        <v>201600</v>
      </c>
      <c r="AA142" s="137">
        <v>160931.22</v>
      </c>
      <c r="AB142" s="64">
        <f t="shared" si="23"/>
        <v>0.7982699404761905</v>
      </c>
      <c r="AC142" s="137">
        <v>213339</v>
      </c>
      <c r="AE142" s="26">
        <f t="shared" si="24"/>
        <v>213339</v>
      </c>
    </row>
    <row r="143" spans="1:31" ht="14.25">
      <c r="A143" s="21"/>
      <c r="B143" s="19" t="s">
        <v>549</v>
      </c>
      <c r="C143" s="19" t="s">
        <v>552</v>
      </c>
      <c r="D143" s="1" t="s">
        <v>299</v>
      </c>
      <c r="E143" s="7">
        <v>425256</v>
      </c>
      <c r="F143" s="9">
        <v>449791.46</v>
      </c>
      <c r="G143" s="7">
        <v>433593.68</v>
      </c>
      <c r="H143" s="9">
        <v>498615.38</v>
      </c>
      <c r="I143" s="26">
        <v>459692.44</v>
      </c>
      <c r="J143" s="26">
        <v>473870.95</v>
      </c>
      <c r="K143" s="26">
        <v>522835.63</v>
      </c>
      <c r="L143" s="26">
        <v>509293.01</v>
      </c>
      <c r="M143" s="26">
        <v>492883.88</v>
      </c>
      <c r="N143" s="26">
        <v>446540.13</v>
      </c>
      <c r="O143" s="26">
        <v>450800.02</v>
      </c>
      <c r="P143" s="26">
        <v>501981.55</v>
      </c>
      <c r="Q143" s="26">
        <v>484812.18</v>
      </c>
      <c r="R143" s="26">
        <v>453275.97</v>
      </c>
      <c r="S143" s="26">
        <v>445199.45</v>
      </c>
      <c r="T143" s="26">
        <v>420869.42</v>
      </c>
      <c r="U143" s="137">
        <v>417979.72</v>
      </c>
      <c r="V143" s="137">
        <v>415102.53</v>
      </c>
      <c r="W143" s="137">
        <v>419420.8</v>
      </c>
      <c r="X143" s="137">
        <v>357669.62</v>
      </c>
      <c r="Y143" s="26">
        <v>481200</v>
      </c>
      <c r="Z143" s="137">
        <f t="shared" si="25"/>
        <v>481200</v>
      </c>
      <c r="AA143" s="137">
        <v>336468.94</v>
      </c>
      <c r="AB143" s="64">
        <f t="shared" si="23"/>
        <v>0.6992288861180382</v>
      </c>
      <c r="AC143" s="137">
        <v>435531</v>
      </c>
      <c r="AE143" s="26">
        <f t="shared" si="24"/>
        <v>435531</v>
      </c>
    </row>
    <row r="144" spans="1:31" ht="14.25">
      <c r="A144" s="21"/>
      <c r="B144" s="19" t="s">
        <v>549</v>
      </c>
      <c r="C144" s="19" t="s">
        <v>553</v>
      </c>
      <c r="D144" s="1" t="s">
        <v>300</v>
      </c>
      <c r="E144" s="7">
        <v>113658</v>
      </c>
      <c r="F144" s="9">
        <v>127398.45</v>
      </c>
      <c r="G144" s="7">
        <v>123051.5</v>
      </c>
      <c r="H144" s="9">
        <v>125997.08</v>
      </c>
      <c r="I144" s="26">
        <v>126742.26</v>
      </c>
      <c r="J144" s="26">
        <v>118432.96</v>
      </c>
      <c r="K144" s="26">
        <v>116928.59</v>
      </c>
      <c r="L144" s="26">
        <v>126730.28</v>
      </c>
      <c r="M144" s="26">
        <v>123381.97</v>
      </c>
      <c r="N144" s="26">
        <v>119255.9</v>
      </c>
      <c r="O144" s="26">
        <v>128307.32</v>
      </c>
      <c r="P144" s="26">
        <v>124997.59</v>
      </c>
      <c r="Q144" s="26">
        <v>123505.76</v>
      </c>
      <c r="R144" s="26">
        <v>119901.89</v>
      </c>
      <c r="S144" s="26">
        <v>137024.39</v>
      </c>
      <c r="T144" s="26">
        <v>76026.94</v>
      </c>
      <c r="U144" s="137">
        <v>45441.61</v>
      </c>
      <c r="V144" s="137">
        <v>45356.71</v>
      </c>
      <c r="W144" s="137">
        <v>45869.9</v>
      </c>
      <c r="X144" s="137">
        <v>35730.88</v>
      </c>
      <c r="Y144" s="26">
        <v>46500</v>
      </c>
      <c r="Z144" s="137">
        <f t="shared" si="25"/>
        <v>46500</v>
      </c>
      <c r="AA144" s="137">
        <v>34861.33</v>
      </c>
      <c r="AB144" s="64">
        <f t="shared" si="23"/>
        <v>0.7497060215053764</v>
      </c>
      <c r="AC144" s="137">
        <v>45027</v>
      </c>
      <c r="AE144" s="26">
        <f t="shared" si="24"/>
        <v>45027</v>
      </c>
    </row>
    <row r="145" spans="1:31" ht="14.25">
      <c r="A145" s="21"/>
      <c r="B145" s="19" t="s">
        <v>549</v>
      </c>
      <c r="C145" s="19" t="s">
        <v>554</v>
      </c>
      <c r="D145" s="1" t="s">
        <v>301</v>
      </c>
      <c r="E145" s="7">
        <v>364550</v>
      </c>
      <c r="F145" s="9">
        <v>350409.98</v>
      </c>
      <c r="G145" s="7">
        <v>344967.3</v>
      </c>
      <c r="H145" s="9">
        <v>369948.75</v>
      </c>
      <c r="I145" s="26">
        <v>356213.94</v>
      </c>
      <c r="J145" s="26">
        <v>347908.49</v>
      </c>
      <c r="K145" s="26">
        <v>387630.19</v>
      </c>
      <c r="L145" s="26">
        <v>368863.52</v>
      </c>
      <c r="M145" s="26">
        <v>387943.16</v>
      </c>
      <c r="N145" s="26">
        <v>522545.26</v>
      </c>
      <c r="O145" s="26">
        <v>540775.36</v>
      </c>
      <c r="P145" s="26">
        <v>612282.24</v>
      </c>
      <c r="Q145" s="26">
        <v>584154.7</v>
      </c>
      <c r="R145" s="26">
        <v>517760.86</v>
      </c>
      <c r="S145" s="26">
        <v>571932.61</v>
      </c>
      <c r="T145" s="26">
        <v>569699.93</v>
      </c>
      <c r="U145" s="137">
        <v>578652.92</v>
      </c>
      <c r="V145" s="137">
        <v>524784.47</v>
      </c>
      <c r="W145" s="137">
        <v>514430.18</v>
      </c>
      <c r="X145" s="137">
        <v>412687.44</v>
      </c>
      <c r="Y145" s="26">
        <v>556600</v>
      </c>
      <c r="Z145" s="137">
        <f t="shared" si="25"/>
        <v>556600</v>
      </c>
      <c r="AA145" s="137">
        <v>403025.81</v>
      </c>
      <c r="AB145" s="64">
        <f t="shared" si="23"/>
        <v>0.7240851778656127</v>
      </c>
      <c r="AC145" s="137">
        <v>543700</v>
      </c>
      <c r="AE145" s="26">
        <f t="shared" si="24"/>
        <v>543700</v>
      </c>
    </row>
    <row r="146" spans="1:31" ht="14.25">
      <c r="A146" s="21"/>
      <c r="B146" s="19" t="s">
        <v>549</v>
      </c>
      <c r="C146" s="19" t="s">
        <v>555</v>
      </c>
      <c r="D146" s="1" t="s">
        <v>302</v>
      </c>
      <c r="E146" s="7">
        <v>15105</v>
      </c>
      <c r="F146" s="9">
        <v>30467.76</v>
      </c>
      <c r="G146" s="7">
        <v>30104.26</v>
      </c>
      <c r="H146" s="9">
        <v>35884.09</v>
      </c>
      <c r="I146" s="26">
        <v>43859.77</v>
      </c>
      <c r="J146" s="26">
        <v>47243.89</v>
      </c>
      <c r="K146" s="26">
        <v>34464.89</v>
      </c>
      <c r="L146" s="26">
        <v>46264.02</v>
      </c>
      <c r="M146" s="26">
        <v>59021.46</v>
      </c>
      <c r="N146" s="26">
        <v>102435.45</v>
      </c>
      <c r="O146" s="26">
        <v>110497.43</v>
      </c>
      <c r="P146" s="26">
        <v>124595.27</v>
      </c>
      <c r="Q146" s="26">
        <v>126054.74</v>
      </c>
      <c r="R146" s="26">
        <v>122450</v>
      </c>
      <c r="S146" s="26">
        <v>119102.56</v>
      </c>
      <c r="T146" s="26">
        <v>131374.14</v>
      </c>
      <c r="U146" s="137">
        <v>140467.34</v>
      </c>
      <c r="V146" s="137">
        <v>123844.77</v>
      </c>
      <c r="W146" s="137">
        <v>122079.04</v>
      </c>
      <c r="X146" s="137">
        <v>119112.2</v>
      </c>
      <c r="Y146" s="26">
        <v>164100</v>
      </c>
      <c r="Z146" s="137">
        <f t="shared" si="25"/>
        <v>164100</v>
      </c>
      <c r="AA146" s="137">
        <v>119122.36</v>
      </c>
      <c r="AB146" s="64">
        <f t="shared" si="23"/>
        <v>0.7259132236441195</v>
      </c>
      <c r="AC146" s="137">
        <v>155275.67</v>
      </c>
      <c r="AE146" s="26">
        <f t="shared" si="24"/>
        <v>155275.67</v>
      </c>
    </row>
    <row r="147" spans="1:31" ht="14.25">
      <c r="A147" s="21"/>
      <c r="B147" s="19" t="s">
        <v>549</v>
      </c>
      <c r="C147" s="19" t="s">
        <v>556</v>
      </c>
      <c r="D147" s="1" t="s">
        <v>303</v>
      </c>
      <c r="E147" s="7">
        <v>6038</v>
      </c>
      <c r="F147" s="9">
        <v>11375.74</v>
      </c>
      <c r="G147" s="7">
        <v>11318.21</v>
      </c>
      <c r="H147" s="9">
        <v>12207.18</v>
      </c>
      <c r="I147" s="26">
        <v>12347.03</v>
      </c>
      <c r="J147" s="26">
        <v>11849</v>
      </c>
      <c r="K147" s="26">
        <v>13266.19</v>
      </c>
      <c r="L147" s="26">
        <v>13328.93</v>
      </c>
      <c r="M147" s="26">
        <v>13305.19</v>
      </c>
      <c r="N147" s="26">
        <v>14434.74</v>
      </c>
      <c r="O147" s="26">
        <v>15486.85</v>
      </c>
      <c r="P147" s="26">
        <v>16307.91</v>
      </c>
      <c r="Q147" s="26">
        <v>15936.15</v>
      </c>
      <c r="R147" s="26">
        <v>16195.35</v>
      </c>
      <c r="S147" s="26">
        <v>18286.86</v>
      </c>
      <c r="T147" s="26">
        <v>18134.06</v>
      </c>
      <c r="U147" s="137">
        <v>18030.72</v>
      </c>
      <c r="V147" s="137">
        <v>18617.05</v>
      </c>
      <c r="W147" s="137">
        <v>18942.62</v>
      </c>
      <c r="X147" s="137">
        <v>14422.96</v>
      </c>
      <c r="Y147" s="26">
        <v>19000</v>
      </c>
      <c r="Z147" s="137">
        <f t="shared" si="25"/>
        <v>19000</v>
      </c>
      <c r="AA147" s="137">
        <v>14310.58</v>
      </c>
      <c r="AB147" s="64">
        <f t="shared" si="23"/>
        <v>0.7531884210526316</v>
      </c>
      <c r="AC147" s="137">
        <v>19049.82</v>
      </c>
      <c r="AE147" s="26">
        <f t="shared" si="24"/>
        <v>19049.82</v>
      </c>
    </row>
    <row r="148" spans="1:31" ht="14.25">
      <c r="A148" s="21"/>
      <c r="B148" s="19" t="s">
        <v>549</v>
      </c>
      <c r="C148" s="19" t="s">
        <v>557</v>
      </c>
      <c r="D148" s="1" t="s">
        <v>304</v>
      </c>
      <c r="E148" s="7">
        <v>257888</v>
      </c>
      <c r="F148" s="9">
        <v>912.42</v>
      </c>
      <c r="G148" s="7">
        <v>904.03</v>
      </c>
      <c r="H148" s="9">
        <v>576.01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77989.37</v>
      </c>
      <c r="Q148" s="26">
        <v>0</v>
      </c>
      <c r="R148" s="26">
        <v>0</v>
      </c>
      <c r="S148" s="26">
        <v>0</v>
      </c>
      <c r="T148" s="26">
        <v>0</v>
      </c>
      <c r="U148" s="137">
        <v>0</v>
      </c>
      <c r="V148" s="137">
        <v>0</v>
      </c>
      <c r="W148" s="137">
        <v>0</v>
      </c>
      <c r="X148" s="137">
        <v>0</v>
      </c>
      <c r="Y148" s="26">
        <v>0</v>
      </c>
      <c r="Z148" s="137">
        <f t="shared" si="25"/>
        <v>0</v>
      </c>
      <c r="AA148" s="137">
        <v>0</v>
      </c>
      <c r="AB148" s="64">
        <v>0</v>
      </c>
      <c r="AC148" s="137">
        <v>0</v>
      </c>
      <c r="AE148" s="26">
        <f t="shared" si="24"/>
        <v>0</v>
      </c>
    </row>
    <row r="149" spans="1:31" ht="14.25">
      <c r="A149" s="21"/>
      <c r="B149" s="19" t="s">
        <v>549</v>
      </c>
      <c r="C149" s="19" t="s">
        <v>558</v>
      </c>
      <c r="D149" s="1" t="s">
        <v>305</v>
      </c>
      <c r="E149" s="7">
        <v>164968</v>
      </c>
      <c r="F149" s="9">
        <v>392883.51</v>
      </c>
      <c r="G149" s="7">
        <v>390321.61</v>
      </c>
      <c r="H149" s="9">
        <v>427338.82</v>
      </c>
      <c r="I149" s="26">
        <v>432741.13</v>
      </c>
      <c r="J149" s="26">
        <v>381069.81</v>
      </c>
      <c r="K149" s="26">
        <v>471946.42</v>
      </c>
      <c r="L149" s="26">
        <v>456078.82</v>
      </c>
      <c r="M149" s="26">
        <v>508563.29</v>
      </c>
      <c r="N149" s="26">
        <v>447205.93</v>
      </c>
      <c r="O149" s="26">
        <v>588731.01</v>
      </c>
      <c r="P149" s="26">
        <v>698739.45</v>
      </c>
      <c r="Q149" s="26">
        <v>643898.18</v>
      </c>
      <c r="R149" s="26">
        <v>490653.41</v>
      </c>
      <c r="S149" s="26">
        <v>559722.51</v>
      </c>
      <c r="T149" s="26">
        <v>603519.77</v>
      </c>
      <c r="U149" s="137">
        <v>615504.52</v>
      </c>
      <c r="V149" s="137">
        <v>592381.29</v>
      </c>
      <c r="W149" s="137">
        <v>626421.01</v>
      </c>
      <c r="X149" s="137">
        <v>484747.76</v>
      </c>
      <c r="Y149" s="26">
        <v>668800</v>
      </c>
      <c r="Z149" s="137">
        <f t="shared" si="25"/>
        <v>668800</v>
      </c>
      <c r="AA149" s="137">
        <v>451334.5</v>
      </c>
      <c r="AB149" s="64">
        <f aca="true" t="shared" si="26" ref="AB149:AB155">SUM(AA149/Z149)</f>
        <v>0.674842254784689</v>
      </c>
      <c r="AC149" s="137">
        <v>615650</v>
      </c>
      <c r="AE149" s="26">
        <f t="shared" si="24"/>
        <v>615650</v>
      </c>
    </row>
    <row r="150" spans="1:31" ht="14.25">
      <c r="A150" s="21"/>
      <c r="B150" s="19" t="s">
        <v>549</v>
      </c>
      <c r="C150" s="19" t="s">
        <v>559</v>
      </c>
      <c r="D150" s="1" t="s">
        <v>306</v>
      </c>
      <c r="E150" s="7">
        <v>127707</v>
      </c>
      <c r="F150" s="9">
        <v>61276.59</v>
      </c>
      <c r="G150" s="7">
        <v>70988.18</v>
      </c>
      <c r="H150" s="9">
        <v>83215.64</v>
      </c>
      <c r="I150" s="26">
        <v>83421.79</v>
      </c>
      <c r="J150" s="26">
        <v>73877.61</v>
      </c>
      <c r="K150" s="26">
        <v>79537.57</v>
      </c>
      <c r="L150" s="26">
        <v>75164.58</v>
      </c>
      <c r="M150" s="26">
        <v>75240.18</v>
      </c>
      <c r="N150" s="26">
        <v>84987.99</v>
      </c>
      <c r="O150" s="26">
        <v>74472.49</v>
      </c>
      <c r="P150" s="26">
        <v>81025.32</v>
      </c>
      <c r="Q150" s="26">
        <v>79560.15</v>
      </c>
      <c r="R150" s="26">
        <v>62269.67</v>
      </c>
      <c r="S150" s="26">
        <v>62543.39</v>
      </c>
      <c r="T150" s="26">
        <v>66529.33</v>
      </c>
      <c r="U150" s="137">
        <v>61183.46</v>
      </c>
      <c r="V150" s="137">
        <v>61928.92</v>
      </c>
      <c r="W150" s="137">
        <v>62960.37</v>
      </c>
      <c r="X150" s="137">
        <v>48198.19</v>
      </c>
      <c r="Y150" s="26">
        <v>68900</v>
      </c>
      <c r="Z150" s="137">
        <f t="shared" si="25"/>
        <v>68900</v>
      </c>
      <c r="AA150" s="137">
        <v>44872.03</v>
      </c>
      <c r="AB150" s="64">
        <f t="shared" si="26"/>
        <v>0.6512631349782293</v>
      </c>
      <c r="AC150" s="137">
        <v>62271</v>
      </c>
      <c r="AE150" s="26">
        <f t="shared" si="24"/>
        <v>62271</v>
      </c>
    </row>
    <row r="151" spans="1:31" ht="14.25">
      <c r="A151" s="21"/>
      <c r="B151" s="19" t="s">
        <v>549</v>
      </c>
      <c r="C151" s="19" t="s">
        <v>560</v>
      </c>
      <c r="D151" s="1" t="s">
        <v>307</v>
      </c>
      <c r="E151" s="7">
        <v>86038</v>
      </c>
      <c r="F151" s="9">
        <v>175966.04</v>
      </c>
      <c r="G151" s="7">
        <v>162198.03</v>
      </c>
      <c r="H151" s="9">
        <v>187069.93</v>
      </c>
      <c r="I151" s="26">
        <v>184467.93</v>
      </c>
      <c r="J151" s="26">
        <v>171821.86</v>
      </c>
      <c r="K151" s="26">
        <v>188070.18</v>
      </c>
      <c r="L151" s="26">
        <v>175484.29</v>
      </c>
      <c r="M151" s="26">
        <v>193623.33</v>
      </c>
      <c r="N151" s="26">
        <v>170140.61</v>
      </c>
      <c r="O151" s="26">
        <v>202531.5</v>
      </c>
      <c r="P151" s="26">
        <v>232074.19</v>
      </c>
      <c r="Q151" s="26">
        <v>223023.06</v>
      </c>
      <c r="R151" s="26">
        <v>197587.38</v>
      </c>
      <c r="S151" s="26">
        <v>203677.54</v>
      </c>
      <c r="T151" s="26">
        <v>210471.62</v>
      </c>
      <c r="U151" s="137">
        <v>204911.06</v>
      </c>
      <c r="V151" s="137">
        <v>204017.64</v>
      </c>
      <c r="W151" s="137">
        <v>202338.03</v>
      </c>
      <c r="X151" s="137">
        <v>152649.24</v>
      </c>
      <c r="Y151" s="26">
        <v>202600</v>
      </c>
      <c r="Z151" s="137">
        <f t="shared" si="25"/>
        <v>202600</v>
      </c>
      <c r="AA151" s="137">
        <v>142284.59</v>
      </c>
      <c r="AB151" s="64">
        <f t="shared" si="26"/>
        <v>0.7022931391905232</v>
      </c>
      <c r="AC151" s="137">
        <v>188539.28</v>
      </c>
      <c r="AE151" s="26">
        <f t="shared" si="24"/>
        <v>188539.28</v>
      </c>
    </row>
    <row r="152" spans="1:31" ht="14.25">
      <c r="A152" s="21"/>
      <c r="B152" s="19" t="s">
        <v>549</v>
      </c>
      <c r="C152" s="19" t="s">
        <v>561</v>
      </c>
      <c r="D152" s="1" t="s">
        <v>308</v>
      </c>
      <c r="E152" s="7">
        <v>8603</v>
      </c>
      <c r="F152" s="9">
        <v>7990.76</v>
      </c>
      <c r="G152" s="7">
        <v>8898.8</v>
      </c>
      <c r="H152" s="9">
        <v>11486.47</v>
      </c>
      <c r="I152" s="26">
        <v>11655.08</v>
      </c>
      <c r="J152" s="26">
        <v>11270.59</v>
      </c>
      <c r="K152" s="26">
        <v>11798.75</v>
      </c>
      <c r="L152" s="26">
        <v>12216.86</v>
      </c>
      <c r="N152" s="26">
        <v>14146.46</v>
      </c>
      <c r="O152" s="26">
        <v>15946.46</v>
      </c>
      <c r="P152" s="26">
        <v>18309.61</v>
      </c>
      <c r="Q152" s="26">
        <v>16811.37</v>
      </c>
      <c r="R152" s="26">
        <v>13106.4</v>
      </c>
      <c r="S152" s="26">
        <v>16538.76</v>
      </c>
      <c r="T152" s="26">
        <v>16279.76</v>
      </c>
      <c r="U152" s="137">
        <v>27899.21</v>
      </c>
      <c r="V152" s="137">
        <v>10647.37</v>
      </c>
      <c r="W152" s="137">
        <v>0</v>
      </c>
      <c r="X152" s="137">
        <v>11397.53</v>
      </c>
      <c r="Y152" s="26">
        <v>15000</v>
      </c>
      <c r="Z152" s="137">
        <f t="shared" si="25"/>
        <v>15000</v>
      </c>
      <c r="AA152" s="137">
        <v>0</v>
      </c>
      <c r="AB152" s="64">
        <f t="shared" si="26"/>
        <v>0</v>
      </c>
      <c r="AC152" s="137">
        <v>15000</v>
      </c>
      <c r="AE152" s="26">
        <f t="shared" si="24"/>
        <v>15000</v>
      </c>
    </row>
    <row r="153" spans="1:31" ht="14.25">
      <c r="A153" s="21"/>
      <c r="B153" s="19" t="s">
        <v>46</v>
      </c>
      <c r="C153" s="19" t="s">
        <v>6</v>
      </c>
      <c r="D153" s="1" t="s">
        <v>310</v>
      </c>
      <c r="E153" s="7">
        <v>28553</v>
      </c>
      <c r="F153" s="9">
        <v>19785.94</v>
      </c>
      <c r="G153" s="9">
        <v>24946.57</v>
      </c>
      <c r="H153" s="26">
        <v>47237.36</v>
      </c>
      <c r="I153" s="26">
        <v>65273.37</v>
      </c>
      <c r="J153" s="26">
        <v>55730.52</v>
      </c>
      <c r="K153" s="26">
        <v>16128.71</v>
      </c>
      <c r="L153" s="26">
        <v>6718.76</v>
      </c>
      <c r="M153" s="26">
        <v>4699.54</v>
      </c>
      <c r="N153" s="26">
        <v>3128.21</v>
      </c>
      <c r="O153" s="26">
        <v>2979.97</v>
      </c>
      <c r="P153" s="26">
        <v>1324.94</v>
      </c>
      <c r="Q153" s="26">
        <v>1021.76</v>
      </c>
      <c r="R153" s="26">
        <v>573.27</v>
      </c>
      <c r="S153" s="26">
        <v>791.81</v>
      </c>
      <c r="T153" s="26">
        <v>1333.22</v>
      </c>
      <c r="U153" s="137">
        <v>1922.03</v>
      </c>
      <c r="V153" s="137">
        <v>1412</v>
      </c>
      <c r="W153" s="137">
        <v>177.3</v>
      </c>
      <c r="X153" s="137">
        <v>43.86</v>
      </c>
      <c r="Y153" s="26">
        <v>1000</v>
      </c>
      <c r="Z153" s="137">
        <f t="shared" si="25"/>
        <v>1000</v>
      </c>
      <c r="AA153" s="137">
        <v>0</v>
      </c>
      <c r="AB153" s="64">
        <f t="shared" si="26"/>
        <v>0</v>
      </c>
      <c r="AC153" s="137">
        <v>1000</v>
      </c>
      <c r="AE153" s="26">
        <f t="shared" si="24"/>
        <v>1000</v>
      </c>
    </row>
    <row r="154" spans="1:31" ht="14.25">
      <c r="A154" s="21"/>
      <c r="B154" s="19" t="s">
        <v>46</v>
      </c>
      <c r="C154" s="19" t="s">
        <v>547</v>
      </c>
      <c r="D154" s="1" t="s">
        <v>562</v>
      </c>
      <c r="E154" s="7"/>
      <c r="F154" s="9"/>
      <c r="G154" s="7">
        <v>8557.22</v>
      </c>
      <c r="H154" s="9">
        <v>10990.06</v>
      </c>
      <c r="I154" s="26">
        <v>18308.57</v>
      </c>
      <c r="J154" s="26">
        <v>16218.62</v>
      </c>
      <c r="K154" s="26">
        <v>5919.07</v>
      </c>
      <c r="L154" s="26">
        <v>201.89</v>
      </c>
      <c r="M154" s="26">
        <v>164.38</v>
      </c>
      <c r="N154" s="26">
        <v>64.96</v>
      </c>
      <c r="O154" s="26">
        <v>112.18</v>
      </c>
      <c r="P154" s="26">
        <v>34.54</v>
      </c>
      <c r="Q154" s="26">
        <v>12.26</v>
      </c>
      <c r="R154" s="26">
        <v>18.47</v>
      </c>
      <c r="S154" s="26">
        <v>70.58</v>
      </c>
      <c r="T154" s="26">
        <v>148.99</v>
      </c>
      <c r="U154" s="137">
        <v>400.06</v>
      </c>
      <c r="V154" s="137">
        <v>571.02</v>
      </c>
      <c r="W154" s="137">
        <v>47.22</v>
      </c>
      <c r="X154" s="137">
        <v>10.58</v>
      </c>
      <c r="Y154" s="26">
        <v>800</v>
      </c>
      <c r="Z154" s="137">
        <f t="shared" si="25"/>
        <v>800</v>
      </c>
      <c r="AA154" s="137">
        <v>0</v>
      </c>
      <c r="AB154" s="64">
        <f t="shared" si="26"/>
        <v>0</v>
      </c>
      <c r="AC154" s="137">
        <v>800</v>
      </c>
      <c r="AE154" s="26">
        <f t="shared" si="24"/>
        <v>800</v>
      </c>
    </row>
    <row r="155" spans="1:31" ht="14.25">
      <c r="A155" s="21"/>
      <c r="B155" s="19" t="s">
        <v>70</v>
      </c>
      <c r="C155" s="19" t="s">
        <v>6</v>
      </c>
      <c r="D155" s="1" t="s">
        <v>311</v>
      </c>
      <c r="E155" s="7">
        <v>733</v>
      </c>
      <c r="F155" s="9">
        <v>3700</v>
      </c>
      <c r="G155" s="7"/>
      <c r="H155" s="9"/>
      <c r="I155" s="26">
        <v>7368.89</v>
      </c>
      <c r="J155" s="26">
        <v>0</v>
      </c>
      <c r="K155" s="26">
        <v>2265.2</v>
      </c>
      <c r="L155" s="26">
        <v>20626.8</v>
      </c>
      <c r="M155" s="26">
        <v>9486.75</v>
      </c>
      <c r="N155" s="26">
        <v>0</v>
      </c>
      <c r="O155" s="26">
        <v>0</v>
      </c>
      <c r="P155" s="26">
        <v>0</v>
      </c>
      <c r="Q155" s="26">
        <v>0</v>
      </c>
      <c r="R155" s="26">
        <v>817.5</v>
      </c>
      <c r="S155" s="26">
        <v>0</v>
      </c>
      <c r="T155" s="26">
        <v>2200</v>
      </c>
      <c r="U155" s="137">
        <v>0</v>
      </c>
      <c r="V155" s="137">
        <v>0</v>
      </c>
      <c r="W155" s="137">
        <v>20200</v>
      </c>
      <c r="X155" s="137">
        <v>0</v>
      </c>
      <c r="Y155" s="26">
        <v>35000</v>
      </c>
      <c r="Z155" s="137">
        <f t="shared" si="25"/>
        <v>35000</v>
      </c>
      <c r="AA155" s="137">
        <v>0</v>
      </c>
      <c r="AB155" s="64">
        <f t="shared" si="26"/>
        <v>0</v>
      </c>
      <c r="AC155" s="137">
        <v>91000</v>
      </c>
      <c r="AE155" s="26">
        <f t="shared" si="24"/>
        <v>91000</v>
      </c>
    </row>
    <row r="156" spans="1:31" ht="14.25">
      <c r="A156" s="21"/>
      <c r="B156" s="70" t="s">
        <v>72</v>
      </c>
      <c r="C156" s="19" t="s">
        <v>6</v>
      </c>
      <c r="D156" s="1" t="s">
        <v>73</v>
      </c>
      <c r="E156" s="7"/>
      <c r="F156" s="9"/>
      <c r="G156" s="7"/>
      <c r="H156" s="9"/>
      <c r="P156" s="26">
        <v>0</v>
      </c>
      <c r="Q156" s="26">
        <v>120000</v>
      </c>
      <c r="R156" s="26">
        <v>0</v>
      </c>
      <c r="S156" s="26">
        <v>0</v>
      </c>
      <c r="T156" s="26">
        <v>0</v>
      </c>
      <c r="U156" s="137">
        <v>0</v>
      </c>
      <c r="V156" s="137">
        <v>0</v>
      </c>
      <c r="W156" s="137">
        <v>0</v>
      </c>
      <c r="X156" s="137">
        <v>0</v>
      </c>
      <c r="Y156" s="26">
        <v>0</v>
      </c>
      <c r="Z156" s="137">
        <f t="shared" si="25"/>
        <v>0</v>
      </c>
      <c r="AA156" s="137">
        <v>0</v>
      </c>
      <c r="AB156" s="64" t="e">
        <f>SUM(AA156/Z156)</f>
        <v>#DIV/0!</v>
      </c>
      <c r="AC156" s="137">
        <v>0</v>
      </c>
      <c r="AE156" s="26">
        <f t="shared" si="24"/>
        <v>0</v>
      </c>
    </row>
    <row r="157" spans="1:31" ht="14.25">
      <c r="A157" s="21"/>
      <c r="B157" s="19" t="s">
        <v>74</v>
      </c>
      <c r="C157" s="19" t="s">
        <v>6</v>
      </c>
      <c r="D157" s="1" t="s">
        <v>563</v>
      </c>
      <c r="E157" s="7"/>
      <c r="F157" s="9">
        <v>5926.81</v>
      </c>
      <c r="G157" s="7">
        <v>25363.06</v>
      </c>
      <c r="H157" s="9">
        <v>5000</v>
      </c>
      <c r="I157" s="26">
        <v>74.82</v>
      </c>
      <c r="J157" s="26">
        <v>5502</v>
      </c>
      <c r="K157" s="26">
        <v>0</v>
      </c>
      <c r="L157" s="26">
        <v>291.25</v>
      </c>
      <c r="M157" s="26">
        <v>2441</v>
      </c>
      <c r="N157" s="26">
        <v>2.45</v>
      </c>
      <c r="O157" s="26">
        <v>6897.2</v>
      </c>
      <c r="P157" s="26">
        <v>28.62</v>
      </c>
      <c r="Q157" s="26">
        <v>0</v>
      </c>
      <c r="R157" s="26">
        <v>75.15</v>
      </c>
      <c r="S157" s="26">
        <v>581.92</v>
      </c>
      <c r="T157" s="26">
        <v>160.48</v>
      </c>
      <c r="U157" s="137">
        <v>0</v>
      </c>
      <c r="V157" s="137">
        <v>0</v>
      </c>
      <c r="W157" s="137">
        <v>0</v>
      </c>
      <c r="X157" s="137">
        <v>0</v>
      </c>
      <c r="Y157" s="26">
        <v>0</v>
      </c>
      <c r="Z157" s="137">
        <f t="shared" si="25"/>
        <v>0</v>
      </c>
      <c r="AA157" s="137">
        <v>0</v>
      </c>
      <c r="AB157" s="64">
        <v>0</v>
      </c>
      <c r="AC157" s="137">
        <v>0</v>
      </c>
      <c r="AE157" s="26">
        <f t="shared" si="24"/>
        <v>0</v>
      </c>
    </row>
    <row r="158" spans="1:31" ht="14.25">
      <c r="A158" s="21"/>
      <c r="B158" s="19" t="s">
        <v>74</v>
      </c>
      <c r="C158" s="19" t="s">
        <v>17</v>
      </c>
      <c r="D158" s="1" t="s">
        <v>564</v>
      </c>
      <c r="E158" s="7"/>
      <c r="F158" s="9">
        <v>2125.8</v>
      </c>
      <c r="G158" s="7"/>
      <c r="H158" s="9">
        <v>600</v>
      </c>
      <c r="I158" s="26">
        <v>700</v>
      </c>
      <c r="J158" s="26">
        <v>600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66.7</v>
      </c>
      <c r="T158" s="26">
        <v>0</v>
      </c>
      <c r="U158" s="137">
        <v>0</v>
      </c>
      <c r="V158" s="137">
        <v>0</v>
      </c>
      <c r="W158" s="137">
        <v>0</v>
      </c>
      <c r="X158" s="137">
        <v>800</v>
      </c>
      <c r="Y158" s="26">
        <v>0</v>
      </c>
      <c r="Z158" s="137">
        <f t="shared" si="25"/>
        <v>0</v>
      </c>
      <c r="AA158" s="137">
        <v>0</v>
      </c>
      <c r="AB158" s="64">
        <v>0</v>
      </c>
      <c r="AC158" s="137">
        <v>0</v>
      </c>
      <c r="AE158" s="26">
        <f t="shared" si="24"/>
        <v>0</v>
      </c>
    </row>
    <row r="159" spans="1:31" ht="14.25">
      <c r="A159" s="21"/>
      <c r="B159" s="19" t="s">
        <v>75</v>
      </c>
      <c r="C159" s="19" t="s">
        <v>17</v>
      </c>
      <c r="D159" s="1" t="s">
        <v>565</v>
      </c>
      <c r="E159" s="7"/>
      <c r="F159" s="9"/>
      <c r="G159" s="9">
        <v>500</v>
      </c>
      <c r="H159" s="9"/>
      <c r="I159" s="26">
        <v>0</v>
      </c>
      <c r="J159" s="26">
        <v>0</v>
      </c>
      <c r="K159" s="26">
        <v>1000</v>
      </c>
      <c r="L159" s="26">
        <v>800</v>
      </c>
      <c r="M159" s="26">
        <v>600</v>
      </c>
      <c r="N159" s="26">
        <v>800</v>
      </c>
      <c r="O159" s="26">
        <v>800</v>
      </c>
      <c r="P159" s="26">
        <v>800</v>
      </c>
      <c r="Q159" s="26">
        <v>800</v>
      </c>
      <c r="R159" s="26">
        <v>0</v>
      </c>
      <c r="S159" s="26">
        <v>800</v>
      </c>
      <c r="T159" s="26">
        <v>800</v>
      </c>
      <c r="U159" s="137">
        <v>800</v>
      </c>
      <c r="V159" s="137">
        <v>1000</v>
      </c>
      <c r="W159" s="137">
        <v>400</v>
      </c>
      <c r="X159" s="137">
        <v>0</v>
      </c>
      <c r="Y159" s="26">
        <v>1000</v>
      </c>
      <c r="Z159" s="137">
        <f t="shared" si="25"/>
        <v>1000</v>
      </c>
      <c r="AA159" s="137">
        <v>0</v>
      </c>
      <c r="AB159" s="64">
        <v>0</v>
      </c>
      <c r="AC159" s="137">
        <v>0</v>
      </c>
      <c r="AE159" s="26">
        <f t="shared" si="24"/>
        <v>0</v>
      </c>
    </row>
    <row r="160" spans="1:31" ht="14.25">
      <c r="A160" s="21"/>
      <c r="B160" s="19" t="s">
        <v>487</v>
      </c>
      <c r="C160" s="19" t="s">
        <v>1087</v>
      </c>
      <c r="D160" s="1" t="s">
        <v>488</v>
      </c>
      <c r="E160" s="7"/>
      <c r="F160" s="9"/>
      <c r="G160" s="9"/>
      <c r="H160" s="9"/>
      <c r="N160" s="26">
        <v>1766.13</v>
      </c>
      <c r="O160" s="26">
        <v>19610.58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137">
        <v>0</v>
      </c>
      <c r="V160" s="137">
        <v>0</v>
      </c>
      <c r="W160" s="137">
        <v>0</v>
      </c>
      <c r="X160" s="137">
        <v>0</v>
      </c>
      <c r="Y160" s="26">
        <v>0</v>
      </c>
      <c r="Z160" s="137">
        <f t="shared" si="25"/>
        <v>0</v>
      </c>
      <c r="AA160" s="137">
        <v>0</v>
      </c>
      <c r="AB160" s="64">
        <v>0</v>
      </c>
      <c r="AC160" s="137">
        <v>0</v>
      </c>
      <c r="AE160" s="26">
        <f t="shared" si="24"/>
        <v>0</v>
      </c>
    </row>
    <row r="161" spans="1:31" ht="14.25">
      <c r="A161" s="21"/>
      <c r="B161" s="19" t="s">
        <v>487</v>
      </c>
      <c r="C161" s="19" t="s">
        <v>1095</v>
      </c>
      <c r="D161" s="1" t="s">
        <v>1096</v>
      </c>
      <c r="E161" s="7"/>
      <c r="F161" s="9"/>
      <c r="G161" s="9"/>
      <c r="H161" s="9"/>
      <c r="N161" s="26">
        <v>17099.82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137">
        <v>0</v>
      </c>
      <c r="V161" s="137">
        <v>0</v>
      </c>
      <c r="W161" s="137">
        <v>0</v>
      </c>
      <c r="X161" s="137">
        <v>0</v>
      </c>
      <c r="Y161" s="26">
        <v>0</v>
      </c>
      <c r="Z161" s="137">
        <f t="shared" si="25"/>
        <v>0</v>
      </c>
      <c r="AA161" s="137">
        <v>0</v>
      </c>
      <c r="AB161" s="64">
        <v>0</v>
      </c>
      <c r="AC161" s="137">
        <v>0</v>
      </c>
      <c r="AE161" s="26">
        <f t="shared" si="24"/>
        <v>0</v>
      </c>
    </row>
    <row r="162" spans="1:31" ht="14.25">
      <c r="A162" s="21"/>
      <c r="B162" s="19" t="s">
        <v>487</v>
      </c>
      <c r="C162" s="19" t="s">
        <v>623</v>
      </c>
      <c r="D162" s="1" t="s">
        <v>1096</v>
      </c>
      <c r="E162" s="7"/>
      <c r="F162" s="9"/>
      <c r="G162" s="9"/>
      <c r="H162" s="9"/>
      <c r="N162" s="26">
        <v>8112.58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137">
        <v>0</v>
      </c>
      <c r="V162" s="137">
        <v>0</v>
      </c>
      <c r="W162" s="137">
        <v>0</v>
      </c>
      <c r="X162" s="137">
        <v>0</v>
      </c>
      <c r="Y162" s="26">
        <v>0</v>
      </c>
      <c r="Z162" s="137">
        <f t="shared" si="25"/>
        <v>0</v>
      </c>
      <c r="AA162" s="137">
        <v>0</v>
      </c>
      <c r="AB162" s="64">
        <v>0</v>
      </c>
      <c r="AC162" s="137">
        <v>0</v>
      </c>
      <c r="AE162" s="26">
        <f t="shared" si="24"/>
        <v>0</v>
      </c>
    </row>
    <row r="163" spans="1:31" ht="15" thickBot="1">
      <c r="A163" s="31"/>
      <c r="B163" s="32" t="s">
        <v>93</v>
      </c>
      <c r="C163" s="32" t="s">
        <v>6</v>
      </c>
      <c r="D163" s="38" t="s">
        <v>979</v>
      </c>
      <c r="E163" s="34"/>
      <c r="F163" s="35"/>
      <c r="G163" s="35">
        <v>500</v>
      </c>
      <c r="H163" s="35"/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/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138">
        <v>0</v>
      </c>
      <c r="V163" s="138">
        <v>0</v>
      </c>
      <c r="W163" s="138">
        <v>0</v>
      </c>
      <c r="X163" s="138">
        <v>0</v>
      </c>
      <c r="Y163" s="36">
        <v>0</v>
      </c>
      <c r="Z163" s="137">
        <f t="shared" si="25"/>
        <v>0</v>
      </c>
      <c r="AA163" s="138">
        <v>0</v>
      </c>
      <c r="AB163" s="65">
        <v>0</v>
      </c>
      <c r="AC163" s="138">
        <v>0</v>
      </c>
      <c r="AD163" s="36"/>
      <c r="AE163" s="36">
        <f t="shared" si="24"/>
        <v>0</v>
      </c>
    </row>
    <row r="164" spans="1:32" ht="15" thickBot="1">
      <c r="A164" s="1" t="s">
        <v>605</v>
      </c>
      <c r="B164" s="19"/>
      <c r="C164" s="19"/>
      <c r="E164" s="9">
        <f aca="true" t="shared" si="27" ref="E164:U164">SUM(E140:E163)</f>
        <v>2434016</v>
      </c>
      <c r="F164" s="9">
        <f t="shared" si="27"/>
        <v>2512729.2999999993</v>
      </c>
      <c r="G164" s="37">
        <f t="shared" si="27"/>
        <v>2541249.14</v>
      </c>
      <c r="H164" s="37">
        <f t="shared" si="27"/>
        <v>2867263.1600000006</v>
      </c>
      <c r="I164" s="37">
        <f t="shared" si="27"/>
        <v>2881394.98</v>
      </c>
      <c r="J164" s="37">
        <f t="shared" si="27"/>
        <v>2830297.42</v>
      </c>
      <c r="K164" s="37">
        <f t="shared" si="27"/>
        <v>3043403.74</v>
      </c>
      <c r="L164" s="37">
        <f t="shared" si="27"/>
        <v>2976652.3699999996</v>
      </c>
      <c r="M164" s="37">
        <f t="shared" si="27"/>
        <v>3061307.39</v>
      </c>
      <c r="N164" s="37">
        <f t="shared" si="27"/>
        <v>3309233.480000001</v>
      </c>
      <c r="O164" s="37">
        <f t="shared" si="27"/>
        <v>3516849.290000001</v>
      </c>
      <c r="P164" s="37">
        <f t="shared" si="27"/>
        <v>3775949.99</v>
      </c>
      <c r="Q164" s="144">
        <f t="shared" si="27"/>
        <v>3709458.76</v>
      </c>
      <c r="R164" s="144">
        <f>SUM(R140:R163)</f>
        <v>3113309.96</v>
      </c>
      <c r="S164" s="144">
        <f t="shared" si="27"/>
        <v>3349674.54</v>
      </c>
      <c r="T164" s="144">
        <f t="shared" si="27"/>
        <v>3329978.0700000008</v>
      </c>
      <c r="U164" s="144">
        <f t="shared" si="27"/>
        <v>3394102.09</v>
      </c>
      <c r="V164" s="144">
        <f aca="true" t="shared" si="28" ref="V164:AA164">SUM(V140:V163)</f>
        <v>3182310.75</v>
      </c>
      <c r="W164" s="144">
        <f t="shared" si="28"/>
        <v>3337762.99</v>
      </c>
      <c r="X164" s="144">
        <f t="shared" si="28"/>
        <v>2642393.2199999997</v>
      </c>
      <c r="Y164" s="144">
        <f t="shared" si="28"/>
        <v>3608500</v>
      </c>
      <c r="Z164" s="144">
        <f t="shared" si="28"/>
        <v>3608500</v>
      </c>
      <c r="AA164" s="144">
        <f t="shared" si="28"/>
        <v>2496238.27</v>
      </c>
      <c r="AB164" s="64">
        <f>SUM(AA164/Z164)</f>
        <v>0.6917661826243592</v>
      </c>
      <c r="AC164" s="139">
        <f>SUM(AC140:AC163)</f>
        <v>3390657.7699999996</v>
      </c>
      <c r="AD164" s="9">
        <f>SUM(AD140:AD163)</f>
        <v>0</v>
      </c>
      <c r="AE164" s="26">
        <f>SUM(AC164:AD164)</f>
        <v>3390657.7699999996</v>
      </c>
      <c r="AF164" s="99"/>
    </row>
    <row r="165" spans="2:27" ht="15" thickTop="1">
      <c r="B165" s="19"/>
      <c r="C165" s="19"/>
      <c r="E165" s="9"/>
      <c r="F165" s="9"/>
      <c r="G165" s="9"/>
      <c r="H165" s="81"/>
      <c r="I165" s="15" t="s">
        <v>901</v>
      </c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36"/>
      <c r="V165" s="136"/>
      <c r="W165" s="136"/>
      <c r="X165" s="136"/>
      <c r="Y165" s="136"/>
      <c r="Z165" s="136"/>
      <c r="AA165" s="136"/>
    </row>
    <row r="166" spans="1:31" ht="15" thickBot="1">
      <c r="A166" s="1" t="s">
        <v>882</v>
      </c>
      <c r="G166" s="59">
        <f aca="true" t="shared" si="29" ref="G166:AA166">SUM(G164-G133)</f>
        <v>-397522.28000000026</v>
      </c>
      <c r="H166" s="59">
        <f t="shared" si="29"/>
        <v>148890.9500000002</v>
      </c>
      <c r="I166" s="59">
        <f t="shared" si="29"/>
        <v>216274.94999999972</v>
      </c>
      <c r="J166" s="59">
        <f t="shared" si="29"/>
        <v>-231721.51000000024</v>
      </c>
      <c r="K166" s="59">
        <f t="shared" si="29"/>
        <v>-426857.1699999999</v>
      </c>
      <c r="L166" s="59">
        <f t="shared" si="29"/>
        <v>-373866.02</v>
      </c>
      <c r="M166" s="59">
        <f t="shared" si="29"/>
        <v>-99129.9330000002</v>
      </c>
      <c r="N166" s="59">
        <f t="shared" si="29"/>
        <v>192251.02000000142</v>
      </c>
      <c r="O166" s="59">
        <f t="shared" si="29"/>
        <v>-46219.48999999976</v>
      </c>
      <c r="P166" s="59">
        <f t="shared" si="29"/>
        <v>81104.23000000045</v>
      </c>
      <c r="Q166" s="59">
        <f t="shared" si="29"/>
        <v>401153.0499999998</v>
      </c>
      <c r="R166" s="59">
        <f>SUM(R164-R133)</f>
        <v>-86089.83999999985</v>
      </c>
      <c r="S166" s="59">
        <f t="shared" si="29"/>
        <v>274832.11000000034</v>
      </c>
      <c r="T166" s="59">
        <f t="shared" si="29"/>
        <v>283472.15000000084</v>
      </c>
      <c r="U166" s="59">
        <f t="shared" si="29"/>
        <v>-1229363.0200000005</v>
      </c>
      <c r="V166" s="59">
        <f t="shared" si="29"/>
        <v>130526.08999999985</v>
      </c>
      <c r="W166" s="59">
        <f t="shared" si="29"/>
        <v>-102373.57999999961</v>
      </c>
      <c r="X166" s="59">
        <f t="shared" si="29"/>
        <v>-698954.56</v>
      </c>
      <c r="Y166" s="59">
        <f t="shared" si="29"/>
        <v>-307800</v>
      </c>
      <c r="Z166" s="59">
        <f t="shared" si="29"/>
        <v>-307800</v>
      </c>
      <c r="AA166" s="145">
        <f t="shared" si="29"/>
        <v>-270449.8400000003</v>
      </c>
      <c r="AB166" s="59"/>
      <c r="AC166" s="59">
        <f>SUM(AC164-AC133)</f>
        <v>-688742.2300000004</v>
      </c>
      <c r="AD166" s="59">
        <f>SUM(AD164-AD133)</f>
        <v>0</v>
      </c>
      <c r="AE166" s="59">
        <f>SUM(AE164-AE133)</f>
        <v>-688742.2300000004</v>
      </c>
    </row>
    <row r="167" ht="15" thickTop="1"/>
  </sheetData>
  <sheetProtection/>
  <printOptions gridLines="1"/>
  <pageMargins left="0.25" right="0.25" top="0.75" bottom="0.5" header="0.3" footer="0.3"/>
  <pageSetup fitToHeight="3" horizontalDpi="600" verticalDpi="600" orientation="landscape" scale="65" r:id="rId1"/>
  <headerFooter alignWithMargins="0">
    <oddHeader>&amp;C&amp;A&amp;RPage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170"/>
  <sheetViews>
    <sheetView zoomScale="75" zoomScaleNormal="75" zoomScalePageLayoutView="0" workbookViewId="0" topLeftCell="A1">
      <pane xSplit="4" ySplit="3" topLeftCell="V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"/>
    </sheetView>
  </sheetViews>
  <sheetFormatPr defaultColWidth="9.00390625" defaultRowHeight="15.75"/>
  <cols>
    <col min="1" max="1" width="2.625" style="1" customWidth="1"/>
    <col min="2" max="2" width="6.00390625" style="1" customWidth="1"/>
    <col min="3" max="3" width="8.875" style="21" bestFit="1" customWidth="1"/>
    <col min="4" max="4" width="26.25390625" style="1" customWidth="1"/>
    <col min="5" max="5" width="15.25390625" style="1" hidden="1" customWidth="1"/>
    <col min="6" max="6" width="15.75390625" style="1" hidden="1" customWidth="1"/>
    <col min="7" max="7" width="15.875" style="1" hidden="1" customWidth="1"/>
    <col min="8" max="8" width="15.75390625" style="1" hidden="1" customWidth="1"/>
    <col min="9" max="10" width="15.50390625" style="26" hidden="1" customWidth="1"/>
    <col min="11" max="11" width="15.125" style="26" hidden="1" customWidth="1"/>
    <col min="12" max="12" width="14.25390625" style="26" hidden="1" customWidth="1"/>
    <col min="13" max="13" width="13.75390625" style="26" hidden="1" customWidth="1"/>
    <col min="14" max="14" width="13.00390625" style="26" hidden="1" customWidth="1"/>
    <col min="15" max="15" width="17.75390625" style="26" hidden="1" customWidth="1"/>
    <col min="16" max="20" width="16.25390625" style="26" hidden="1" customWidth="1"/>
    <col min="21" max="21" width="16.25390625" style="137" hidden="1" customWidth="1"/>
    <col min="22" max="24" width="16.25390625" style="137" customWidth="1"/>
    <col min="25" max="25" width="15.625" style="137" customWidth="1"/>
    <col min="26" max="27" width="15.00390625" style="137" customWidth="1"/>
    <col min="28" max="28" width="10.25390625" style="1" bestFit="1" customWidth="1"/>
    <col min="29" max="29" width="15.625" style="1" bestFit="1" customWidth="1"/>
    <col min="30" max="30" width="14.625" style="1" customWidth="1"/>
    <col min="31" max="31" width="14.25390625" style="1" customWidth="1"/>
    <col min="32" max="32" width="12.75390625" style="163" customWidth="1"/>
    <col min="33" max="16384" width="9.00390625" style="1" customWidth="1"/>
  </cols>
  <sheetData>
    <row r="1" spans="1:32" ht="14.25">
      <c r="A1" s="1" t="s">
        <v>482</v>
      </c>
      <c r="C1" s="1"/>
      <c r="D1" s="40">
        <f ca="1">TODAY()</f>
        <v>45033</v>
      </c>
      <c r="E1" s="16" t="s">
        <v>0</v>
      </c>
      <c r="F1" s="14" t="s">
        <v>1</v>
      </c>
      <c r="G1" s="15" t="s">
        <v>2</v>
      </c>
      <c r="H1" s="14" t="s">
        <v>483</v>
      </c>
      <c r="I1" s="14" t="s">
        <v>484</v>
      </c>
      <c r="J1" s="14" t="s">
        <v>707</v>
      </c>
      <c r="K1" s="14" t="s">
        <v>894</v>
      </c>
      <c r="L1" s="14" t="s">
        <v>959</v>
      </c>
      <c r="M1" s="14" t="s">
        <v>1005</v>
      </c>
      <c r="N1" s="14" t="s">
        <v>1047</v>
      </c>
      <c r="O1" s="14" t="s">
        <v>1085</v>
      </c>
      <c r="P1" s="14" t="s">
        <v>1130</v>
      </c>
      <c r="Q1" s="14" t="s">
        <v>1165</v>
      </c>
      <c r="R1" s="14" t="s">
        <v>1175</v>
      </c>
      <c r="S1" s="14" t="s">
        <v>1185</v>
      </c>
      <c r="T1" s="14" t="s">
        <v>1207</v>
      </c>
      <c r="U1" s="133" t="s">
        <v>1221</v>
      </c>
      <c r="V1" s="133" t="s">
        <v>1236</v>
      </c>
      <c r="W1" s="133" t="s">
        <v>1280</v>
      </c>
      <c r="X1" s="133" t="s">
        <v>1295</v>
      </c>
      <c r="Y1" s="133" t="s">
        <v>1330</v>
      </c>
      <c r="Z1" s="133" t="s">
        <v>1330</v>
      </c>
      <c r="AA1" s="133" t="s">
        <v>1330</v>
      </c>
      <c r="AB1" s="61"/>
      <c r="AC1" s="14" t="s">
        <v>1356</v>
      </c>
      <c r="AD1" s="14" t="s">
        <v>1356</v>
      </c>
      <c r="AE1" s="14" t="s">
        <v>1356</v>
      </c>
      <c r="AF1" s="166"/>
    </row>
    <row r="2" spans="1:32" ht="14.25">
      <c r="A2" s="1" t="s">
        <v>1358</v>
      </c>
      <c r="C2" s="1"/>
      <c r="E2" s="16"/>
      <c r="F2" s="14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33"/>
      <c r="V2" s="133"/>
      <c r="W2" s="133"/>
      <c r="X2" s="133"/>
      <c r="Y2" s="136" t="s">
        <v>700</v>
      </c>
      <c r="Z2" s="136" t="s">
        <v>951</v>
      </c>
      <c r="AA2" s="136" t="s">
        <v>902</v>
      </c>
      <c r="AB2" s="62"/>
      <c r="AC2" s="15" t="s">
        <v>1116</v>
      </c>
      <c r="AD2" s="15" t="s">
        <v>1328</v>
      </c>
      <c r="AE2" s="15" t="s">
        <v>700</v>
      </c>
      <c r="AF2" s="166"/>
    </row>
    <row r="3" spans="3:32" ht="14.25">
      <c r="C3" s="1"/>
      <c r="E3" s="16" t="s">
        <v>3</v>
      </c>
      <c r="F3" s="16" t="s">
        <v>3</v>
      </c>
      <c r="G3" s="16" t="s">
        <v>3</v>
      </c>
      <c r="H3" s="17" t="s">
        <v>3</v>
      </c>
      <c r="I3" s="17" t="s">
        <v>3</v>
      </c>
      <c r="J3" s="17" t="s">
        <v>3</v>
      </c>
      <c r="K3" s="17" t="s">
        <v>3</v>
      </c>
      <c r="L3" s="17" t="s">
        <v>3</v>
      </c>
      <c r="M3" s="17" t="s">
        <v>3</v>
      </c>
      <c r="N3" s="17" t="s">
        <v>3</v>
      </c>
      <c r="O3" s="17" t="s">
        <v>3</v>
      </c>
      <c r="P3" s="17" t="s">
        <v>3</v>
      </c>
      <c r="Q3" s="17" t="s">
        <v>3</v>
      </c>
      <c r="R3" s="17" t="s">
        <v>3</v>
      </c>
      <c r="S3" s="17" t="s">
        <v>3</v>
      </c>
      <c r="T3" s="17" t="s">
        <v>3</v>
      </c>
      <c r="U3" s="135" t="s">
        <v>3</v>
      </c>
      <c r="V3" s="135" t="s">
        <v>3</v>
      </c>
      <c r="W3" s="135" t="s">
        <v>3</v>
      </c>
      <c r="X3" s="135" t="s">
        <v>3</v>
      </c>
      <c r="Y3" s="135" t="s">
        <v>701</v>
      </c>
      <c r="Z3" s="160"/>
      <c r="AA3" s="160">
        <v>44985</v>
      </c>
      <c r="AB3" s="63" t="s">
        <v>903</v>
      </c>
      <c r="AC3" s="69"/>
      <c r="AD3" s="55"/>
      <c r="AE3" s="67" t="s">
        <v>701</v>
      </c>
      <c r="AF3" s="166"/>
    </row>
    <row r="4" spans="1:32" ht="14.25">
      <c r="A4" s="18" t="s">
        <v>609</v>
      </c>
      <c r="B4" s="19"/>
      <c r="C4" s="19"/>
      <c r="E4" s="7"/>
      <c r="F4" s="9"/>
      <c r="G4" s="9"/>
      <c r="H4" s="9"/>
      <c r="I4" s="9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33"/>
      <c r="V4" s="133"/>
      <c r="W4" s="133"/>
      <c r="X4" s="133"/>
      <c r="Y4" s="136"/>
      <c r="Z4" s="136"/>
      <c r="AA4" s="136"/>
      <c r="AB4" s="64">
        <v>0.75</v>
      </c>
      <c r="AC4" s="26"/>
      <c r="AD4" s="15"/>
      <c r="AE4" s="15"/>
      <c r="AF4" s="166"/>
    </row>
    <row r="5" spans="1:32" ht="14.25">
      <c r="A5" s="21" t="s">
        <v>499</v>
      </c>
      <c r="B5" s="19">
        <v>8310</v>
      </c>
      <c r="C5" s="22" t="s">
        <v>223</v>
      </c>
      <c r="D5" s="18" t="s">
        <v>377</v>
      </c>
      <c r="E5" s="7"/>
      <c r="F5" s="9"/>
      <c r="G5" s="9"/>
      <c r="H5" s="9"/>
      <c r="AF5" s="166"/>
    </row>
    <row r="6" spans="1:32" ht="14.25">
      <c r="A6" s="21"/>
      <c r="B6" s="19"/>
      <c r="C6" s="19" t="s">
        <v>752</v>
      </c>
      <c r="D6" s="1" t="s">
        <v>119</v>
      </c>
      <c r="E6" s="7">
        <v>113443</v>
      </c>
      <c r="F6" s="9">
        <v>62670.66</v>
      </c>
      <c r="G6" s="9">
        <v>64620.98</v>
      </c>
      <c r="H6" s="7">
        <v>66440.83</v>
      </c>
      <c r="I6" s="7">
        <v>68433.7</v>
      </c>
      <c r="J6" s="7">
        <v>71785.45</v>
      </c>
      <c r="K6" s="7">
        <v>77693.64</v>
      </c>
      <c r="L6" s="7">
        <v>82651.23</v>
      </c>
      <c r="M6" s="7">
        <v>71765.77</v>
      </c>
      <c r="N6" s="7">
        <v>79622.51</v>
      </c>
      <c r="O6" s="7">
        <v>82401.46</v>
      </c>
      <c r="P6" s="7">
        <v>85745.72</v>
      </c>
      <c r="Q6" s="7">
        <v>124568.4</v>
      </c>
      <c r="R6" s="7">
        <v>136276.68</v>
      </c>
      <c r="S6" s="7">
        <v>152939.04</v>
      </c>
      <c r="T6" s="7">
        <v>130831.4</v>
      </c>
      <c r="U6" s="141">
        <v>133037.42</v>
      </c>
      <c r="V6" s="141">
        <v>130083.64</v>
      </c>
      <c r="W6" s="141">
        <v>147468.54</v>
      </c>
      <c r="X6" s="141">
        <v>164998.54</v>
      </c>
      <c r="Y6" s="26">
        <v>164300</v>
      </c>
      <c r="Z6" s="167">
        <f>Y6</f>
        <v>164300</v>
      </c>
      <c r="AA6" s="137">
        <v>125318.93</v>
      </c>
      <c r="AB6" s="64">
        <f>SUM(AA6/Z6)</f>
        <v>0.7627445526475958</v>
      </c>
      <c r="AC6" s="26">
        <v>173100</v>
      </c>
      <c r="AD6" s="26"/>
      <c r="AE6" s="26">
        <f>SUM(AC6:AD6)</f>
        <v>173100</v>
      </c>
      <c r="AF6" s="166"/>
    </row>
    <row r="7" spans="1:32" ht="14.25">
      <c r="A7" s="21"/>
      <c r="B7" s="19"/>
      <c r="C7" s="19" t="s">
        <v>753</v>
      </c>
      <c r="D7" s="1" t="s">
        <v>106</v>
      </c>
      <c r="E7" s="7">
        <v>396</v>
      </c>
      <c r="F7" s="9">
        <v>2025.34</v>
      </c>
      <c r="G7" s="9">
        <v>2130.38</v>
      </c>
      <c r="H7" s="7">
        <v>2240.28</v>
      </c>
      <c r="I7" s="7">
        <v>1248.19</v>
      </c>
      <c r="J7" s="7">
        <v>1230.97</v>
      </c>
      <c r="K7" s="7">
        <v>157.5</v>
      </c>
      <c r="L7" s="7">
        <v>0</v>
      </c>
      <c r="M7" s="7">
        <v>0</v>
      </c>
      <c r="N7" s="7">
        <v>569.58</v>
      </c>
      <c r="O7" s="7">
        <v>0</v>
      </c>
      <c r="P7" s="7">
        <v>6.04</v>
      </c>
      <c r="Q7" s="7">
        <v>342.01</v>
      </c>
      <c r="R7" s="7">
        <v>497.72</v>
      </c>
      <c r="S7" s="7">
        <v>489.42</v>
      </c>
      <c r="T7" s="7">
        <v>781</v>
      </c>
      <c r="U7" s="141">
        <v>298.02</v>
      </c>
      <c r="V7" s="141">
        <v>145.27</v>
      </c>
      <c r="W7" s="141">
        <v>761.46</v>
      </c>
      <c r="X7" s="141">
        <v>1704.02</v>
      </c>
      <c r="Y7" s="26">
        <v>500</v>
      </c>
      <c r="Z7" s="167">
        <f aca="true" t="shared" si="0" ref="Z7:Z31">Y7</f>
        <v>500</v>
      </c>
      <c r="AA7" s="137">
        <v>90.91</v>
      </c>
      <c r="AB7" s="64">
        <f aca="true" t="shared" si="1" ref="AB7:AB22">SUM(AA7/Z7)</f>
        <v>0.18181999999999998</v>
      </c>
      <c r="AC7" s="26">
        <v>500</v>
      </c>
      <c r="AD7" s="26"/>
      <c r="AE7" s="26">
        <f aca="true" t="shared" si="2" ref="AE7:AE31">SUM(AC7:AD7)</f>
        <v>500</v>
      </c>
      <c r="AF7" s="166"/>
    </row>
    <row r="8" spans="1:32" ht="14.25">
      <c r="A8" s="21"/>
      <c r="B8" s="19"/>
      <c r="C8" s="19" t="s">
        <v>509</v>
      </c>
      <c r="D8" s="1" t="s">
        <v>922</v>
      </c>
      <c r="E8" s="7"/>
      <c r="F8" s="9"/>
      <c r="G8" s="9"/>
      <c r="H8" s="7"/>
      <c r="I8" s="7">
        <v>44986.17</v>
      </c>
      <c r="J8" s="7"/>
      <c r="K8" s="7">
        <v>0</v>
      </c>
      <c r="L8" s="7">
        <v>0</v>
      </c>
      <c r="M8" s="7">
        <v>0</v>
      </c>
      <c r="N8" s="7">
        <v>0</v>
      </c>
      <c r="O8" s="7"/>
      <c r="P8" s="7"/>
      <c r="Q8" s="7">
        <v>0</v>
      </c>
      <c r="R8" s="7">
        <v>0</v>
      </c>
      <c r="S8" s="7">
        <v>0</v>
      </c>
      <c r="T8" s="7">
        <v>0</v>
      </c>
      <c r="U8" s="141">
        <v>0</v>
      </c>
      <c r="V8" s="141">
        <v>-99</v>
      </c>
      <c r="W8" s="141">
        <v>0</v>
      </c>
      <c r="X8" s="141">
        <v>0</v>
      </c>
      <c r="Y8" s="26">
        <v>0</v>
      </c>
      <c r="Z8" s="167">
        <f t="shared" si="0"/>
        <v>0</v>
      </c>
      <c r="AA8" s="137">
        <v>0</v>
      </c>
      <c r="AB8" s="64">
        <v>0</v>
      </c>
      <c r="AC8" s="26">
        <v>0</v>
      </c>
      <c r="AD8" s="26"/>
      <c r="AE8" s="26">
        <f t="shared" si="2"/>
        <v>0</v>
      </c>
      <c r="AF8" s="166"/>
    </row>
    <row r="9" spans="1:32" ht="14.25">
      <c r="A9" s="21"/>
      <c r="B9" s="19"/>
      <c r="C9" s="19" t="s">
        <v>920</v>
      </c>
      <c r="D9" s="1" t="s">
        <v>840</v>
      </c>
      <c r="E9" s="7"/>
      <c r="F9" s="9"/>
      <c r="G9" s="9"/>
      <c r="H9" s="7"/>
      <c r="I9" s="7"/>
      <c r="J9" s="7">
        <v>23268</v>
      </c>
      <c r="K9" s="7">
        <v>0</v>
      </c>
      <c r="L9" s="7">
        <v>770</v>
      </c>
      <c r="M9" s="7">
        <v>1915</v>
      </c>
      <c r="N9" s="7">
        <v>1202.5</v>
      </c>
      <c r="O9" s="7">
        <v>13437.14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141">
        <v>0</v>
      </c>
      <c r="V9" s="141">
        <v>0</v>
      </c>
      <c r="W9" s="141">
        <v>0</v>
      </c>
      <c r="X9" s="141">
        <v>0</v>
      </c>
      <c r="Y9" s="26">
        <v>1000</v>
      </c>
      <c r="Z9" s="167">
        <f t="shared" si="0"/>
        <v>1000</v>
      </c>
      <c r="AA9" s="137">
        <v>0</v>
      </c>
      <c r="AB9" s="64">
        <f t="shared" si="1"/>
        <v>0</v>
      </c>
      <c r="AC9" s="26">
        <v>1000</v>
      </c>
      <c r="AD9" s="26"/>
      <c r="AE9" s="26">
        <f t="shared" si="2"/>
        <v>1000</v>
      </c>
      <c r="AF9" s="166"/>
    </row>
    <row r="10" spans="1:32" ht="14.25">
      <c r="A10" s="21"/>
      <c r="B10" s="19"/>
      <c r="C10" s="19" t="s">
        <v>1224</v>
      </c>
      <c r="D10" s="1" t="s">
        <v>1198</v>
      </c>
      <c r="E10" s="7"/>
      <c r="F10" s="9"/>
      <c r="G10" s="9"/>
      <c r="H10" s="7"/>
      <c r="I10" s="7"/>
      <c r="J10" s="7"/>
      <c r="K10" s="7"/>
      <c r="L10" s="7"/>
      <c r="M10" s="7"/>
      <c r="N10" s="7"/>
      <c r="O10" s="7"/>
      <c r="P10" s="7"/>
      <c r="Q10" s="7">
        <v>0</v>
      </c>
      <c r="R10" s="7">
        <v>0</v>
      </c>
      <c r="S10" s="7">
        <v>0</v>
      </c>
      <c r="T10" s="7">
        <v>0</v>
      </c>
      <c r="U10" s="141">
        <v>0</v>
      </c>
      <c r="V10" s="141">
        <v>0</v>
      </c>
      <c r="W10" s="141">
        <v>0</v>
      </c>
      <c r="X10" s="141">
        <v>0</v>
      </c>
      <c r="Y10" s="26">
        <v>1000</v>
      </c>
      <c r="Z10" s="167">
        <f t="shared" si="0"/>
        <v>1000</v>
      </c>
      <c r="AA10" s="137">
        <v>0</v>
      </c>
      <c r="AB10" s="64">
        <f t="shared" si="1"/>
        <v>0</v>
      </c>
      <c r="AC10" s="26">
        <v>1000</v>
      </c>
      <c r="AD10" s="26"/>
      <c r="AE10" s="26">
        <f t="shared" si="2"/>
        <v>1000</v>
      </c>
      <c r="AF10" s="166"/>
    </row>
    <row r="11" spans="1:32" ht="14.25">
      <c r="A11" s="21"/>
      <c r="B11" s="19"/>
      <c r="C11" s="70" t="s">
        <v>1187</v>
      </c>
      <c r="D11" s="1" t="s">
        <v>1186</v>
      </c>
      <c r="E11" s="7"/>
      <c r="F11" s="9"/>
      <c r="G11" s="9"/>
      <c r="H11" s="7"/>
      <c r="I11" s="7"/>
      <c r="J11" s="7"/>
      <c r="K11" s="7"/>
      <c r="L11" s="7"/>
      <c r="M11" s="7"/>
      <c r="N11" s="7"/>
      <c r="O11" s="7"/>
      <c r="P11" s="7"/>
      <c r="Q11" s="7">
        <v>0</v>
      </c>
      <c r="R11" s="7">
        <v>1275.47</v>
      </c>
      <c r="S11" s="7">
        <v>0</v>
      </c>
      <c r="T11" s="7">
        <v>0</v>
      </c>
      <c r="U11" s="141">
        <v>178</v>
      </c>
      <c r="V11" s="141">
        <v>0</v>
      </c>
      <c r="W11" s="141">
        <v>196</v>
      </c>
      <c r="X11" s="141">
        <v>0</v>
      </c>
      <c r="Y11" s="26">
        <v>1000</v>
      </c>
      <c r="Z11" s="167">
        <f t="shared" si="0"/>
        <v>1000</v>
      </c>
      <c r="AA11" s="137">
        <v>0</v>
      </c>
      <c r="AB11" s="64">
        <f t="shared" si="1"/>
        <v>0</v>
      </c>
      <c r="AC11" s="26">
        <v>1000</v>
      </c>
      <c r="AD11" s="26"/>
      <c r="AE11" s="26">
        <f t="shared" si="2"/>
        <v>1000</v>
      </c>
      <c r="AF11" s="166"/>
    </row>
    <row r="12" spans="1:32" ht="14.25">
      <c r="A12" s="21"/>
      <c r="B12" s="19"/>
      <c r="C12" s="70" t="s">
        <v>134</v>
      </c>
      <c r="D12" s="1" t="s">
        <v>108</v>
      </c>
      <c r="E12" s="7"/>
      <c r="F12" s="9"/>
      <c r="G12" s="9"/>
      <c r="H12" s="7"/>
      <c r="I12" s="7"/>
      <c r="J12" s="7"/>
      <c r="K12" s="7"/>
      <c r="L12" s="7"/>
      <c r="M12" s="7"/>
      <c r="N12" s="7"/>
      <c r="O12" s="7"/>
      <c r="P12" s="7"/>
      <c r="Q12" s="7">
        <v>0</v>
      </c>
      <c r="R12" s="7">
        <v>0</v>
      </c>
      <c r="S12" s="7">
        <v>107.46</v>
      </c>
      <c r="T12" s="7">
        <v>186.07</v>
      </c>
      <c r="U12" s="141">
        <v>329.59</v>
      </c>
      <c r="V12" s="141">
        <v>422.29</v>
      </c>
      <c r="W12" s="141">
        <v>201.22</v>
      </c>
      <c r="X12" s="141">
        <v>44.81</v>
      </c>
      <c r="Y12" s="26">
        <v>1500</v>
      </c>
      <c r="Z12" s="167">
        <f t="shared" si="0"/>
        <v>1500</v>
      </c>
      <c r="AA12" s="137">
        <v>64.63</v>
      </c>
      <c r="AB12" s="64">
        <f t="shared" si="1"/>
        <v>0.04308666666666666</v>
      </c>
      <c r="AC12" s="26">
        <v>1500</v>
      </c>
      <c r="AD12" s="26"/>
      <c r="AE12" s="26">
        <f t="shared" si="2"/>
        <v>1500</v>
      </c>
      <c r="AF12" s="166"/>
    </row>
    <row r="13" spans="1:32" ht="14.25">
      <c r="A13" s="21"/>
      <c r="B13" s="19"/>
      <c r="C13" s="70" t="s">
        <v>754</v>
      </c>
      <c r="D13" s="1" t="s">
        <v>1244</v>
      </c>
      <c r="E13" s="7"/>
      <c r="F13" s="9"/>
      <c r="G13" s="9"/>
      <c r="H13" s="7"/>
      <c r="I13" s="7"/>
      <c r="J13" s="7"/>
      <c r="K13" s="7"/>
      <c r="L13" s="7"/>
      <c r="M13" s="7"/>
      <c r="N13" s="7"/>
      <c r="O13" s="7"/>
      <c r="P13" s="7"/>
      <c r="Q13" s="7">
        <v>0</v>
      </c>
      <c r="R13" s="7">
        <v>0</v>
      </c>
      <c r="S13" s="7">
        <v>0</v>
      </c>
      <c r="T13" s="7">
        <v>1808.39</v>
      </c>
      <c r="U13" s="141">
        <v>3113.53</v>
      </c>
      <c r="V13" s="141">
        <v>2082.23</v>
      </c>
      <c r="W13" s="141">
        <v>4500.95</v>
      </c>
      <c r="X13" s="141">
        <v>4006.71</v>
      </c>
      <c r="Y13" s="26">
        <v>4000</v>
      </c>
      <c r="Z13" s="167">
        <f t="shared" si="0"/>
        <v>4000</v>
      </c>
      <c r="AA13" s="137">
        <v>975.27</v>
      </c>
      <c r="AB13" s="64">
        <f t="shared" si="1"/>
        <v>0.2438175</v>
      </c>
      <c r="AC13" s="26">
        <v>4000</v>
      </c>
      <c r="AD13" s="26"/>
      <c r="AE13" s="26">
        <f t="shared" si="2"/>
        <v>4000</v>
      </c>
      <c r="AF13" s="166"/>
    </row>
    <row r="14" spans="1:32" ht="14.25">
      <c r="A14" s="21"/>
      <c r="B14" s="19"/>
      <c r="C14" s="19" t="s">
        <v>1011</v>
      </c>
      <c r="D14" s="1" t="s">
        <v>1208</v>
      </c>
      <c r="E14" s="7">
        <v>17513</v>
      </c>
      <c r="F14" s="9">
        <v>10552.83</v>
      </c>
      <c r="G14" s="9">
        <v>3766.95</v>
      </c>
      <c r="H14" s="7">
        <v>3659.6</v>
      </c>
      <c r="I14" s="7">
        <v>4553.33</v>
      </c>
      <c r="J14" s="7">
        <v>15155</v>
      </c>
      <c r="K14" s="7">
        <v>4994.95</v>
      </c>
      <c r="L14" s="7">
        <v>5268.26</v>
      </c>
      <c r="M14" s="7">
        <v>3390.3</v>
      </c>
      <c r="N14" s="7">
        <v>4575.39</v>
      </c>
      <c r="O14" s="7">
        <v>2867.35</v>
      </c>
      <c r="P14" s="7">
        <v>2548.2</v>
      </c>
      <c r="Q14" s="7">
        <v>1174.41</v>
      </c>
      <c r="R14" s="7">
        <v>4209.34</v>
      </c>
      <c r="S14" s="7">
        <v>2390.26</v>
      </c>
      <c r="T14" s="7">
        <v>5378.52</v>
      </c>
      <c r="U14" s="141">
        <v>1715.22</v>
      </c>
      <c r="V14" s="141">
        <v>9611.92</v>
      </c>
      <c r="W14" s="141">
        <v>8757.97</v>
      </c>
      <c r="X14" s="141">
        <v>1611.56</v>
      </c>
      <c r="Y14" s="26">
        <v>8800</v>
      </c>
      <c r="Z14" s="167">
        <f t="shared" si="0"/>
        <v>8800</v>
      </c>
      <c r="AA14" s="137">
        <v>3288.51</v>
      </c>
      <c r="AB14" s="64">
        <f t="shared" si="1"/>
        <v>0.3736943181818182</v>
      </c>
      <c r="AC14" s="26">
        <v>8800</v>
      </c>
      <c r="AD14" s="26"/>
      <c r="AE14" s="26">
        <f t="shared" si="2"/>
        <v>8800</v>
      </c>
      <c r="AF14" s="166"/>
    </row>
    <row r="15" spans="1:32" ht="14.25">
      <c r="A15" s="21"/>
      <c r="B15" s="19"/>
      <c r="C15" s="19" t="s">
        <v>116</v>
      </c>
      <c r="D15" s="1" t="s">
        <v>109</v>
      </c>
      <c r="E15" s="7">
        <v>4040</v>
      </c>
      <c r="F15" s="9">
        <v>2280.74</v>
      </c>
      <c r="G15" s="9">
        <v>6105.04</v>
      </c>
      <c r="H15" s="7">
        <v>9494.57</v>
      </c>
      <c r="I15" s="7">
        <v>6129.37</v>
      </c>
      <c r="J15" s="7">
        <v>13272.95</v>
      </c>
      <c r="K15" s="7">
        <v>7641.08</v>
      </c>
      <c r="L15" s="7">
        <v>14599</v>
      </c>
      <c r="M15" s="7">
        <v>11303.34</v>
      </c>
      <c r="N15" s="7">
        <v>10844.42</v>
      </c>
      <c r="O15" s="7">
        <v>7906.92</v>
      </c>
      <c r="P15" s="7">
        <v>8297.62</v>
      </c>
      <c r="Q15" s="7">
        <v>7575.92</v>
      </c>
      <c r="R15" s="7">
        <v>9832.42</v>
      </c>
      <c r="S15" s="7">
        <v>6159.86</v>
      </c>
      <c r="T15" s="7">
        <v>12881.16</v>
      </c>
      <c r="U15" s="141">
        <v>7455.18</v>
      </c>
      <c r="V15" s="141">
        <v>6927.64</v>
      </c>
      <c r="W15" s="141">
        <v>3777.15</v>
      </c>
      <c r="X15" s="141">
        <v>10087.85</v>
      </c>
      <c r="Y15" s="26">
        <v>7000</v>
      </c>
      <c r="Z15" s="167">
        <f t="shared" si="0"/>
        <v>7000</v>
      </c>
      <c r="AA15" s="137">
        <v>1202.22</v>
      </c>
      <c r="AB15" s="64">
        <f>SUM(AA15/Z15)</f>
        <v>0.17174571428571428</v>
      </c>
      <c r="AC15" s="26">
        <v>10000</v>
      </c>
      <c r="AD15" s="26"/>
      <c r="AE15" s="26">
        <f>SUM(AC15:AD15)</f>
        <v>10000</v>
      </c>
      <c r="AF15" s="166"/>
    </row>
    <row r="16" spans="1:32" ht="14.25">
      <c r="A16" s="21"/>
      <c r="B16" s="19"/>
      <c r="C16" s="19" t="s">
        <v>755</v>
      </c>
      <c r="D16" s="1" t="s">
        <v>109</v>
      </c>
      <c r="E16" s="7">
        <v>4040</v>
      </c>
      <c r="F16" s="9">
        <v>2280.74</v>
      </c>
      <c r="G16" s="9">
        <v>6105.04</v>
      </c>
      <c r="H16" s="7">
        <v>9494.57</v>
      </c>
      <c r="I16" s="7">
        <v>6129.37</v>
      </c>
      <c r="J16" s="7">
        <v>13272.95</v>
      </c>
      <c r="K16" s="7">
        <v>7641.08</v>
      </c>
      <c r="L16" s="7">
        <v>14599</v>
      </c>
      <c r="M16" s="7">
        <v>11303.34</v>
      </c>
      <c r="N16" s="7">
        <v>10844.42</v>
      </c>
      <c r="O16" s="7">
        <v>7906.92</v>
      </c>
      <c r="P16" s="7">
        <v>8297.62</v>
      </c>
      <c r="Q16" s="7">
        <v>7575.92</v>
      </c>
      <c r="R16" s="7">
        <v>9832.42</v>
      </c>
      <c r="S16" s="7">
        <v>6159.86</v>
      </c>
      <c r="T16" s="7">
        <v>12881.16</v>
      </c>
      <c r="U16" s="141">
        <v>7455.18</v>
      </c>
      <c r="V16" s="141">
        <v>0</v>
      </c>
      <c r="W16" s="141">
        <v>0</v>
      </c>
      <c r="X16" s="141">
        <v>0</v>
      </c>
      <c r="Y16" s="26">
        <v>0</v>
      </c>
      <c r="Z16" s="167">
        <v>0</v>
      </c>
      <c r="AA16" s="137">
        <v>9224.16</v>
      </c>
      <c r="AB16" s="64">
        <v>0</v>
      </c>
      <c r="AC16" s="26">
        <v>0</v>
      </c>
      <c r="AD16" s="26"/>
      <c r="AE16" s="26">
        <f>SUM(AC16:AD16)</f>
        <v>0</v>
      </c>
      <c r="AF16" s="166"/>
    </row>
    <row r="17" spans="1:32" ht="14.25">
      <c r="A17" s="21"/>
      <c r="B17" s="19"/>
      <c r="C17" s="19" t="s">
        <v>731</v>
      </c>
      <c r="D17" s="1" t="s">
        <v>95</v>
      </c>
      <c r="E17" s="7">
        <v>12496</v>
      </c>
      <c r="F17" s="9">
        <v>15368.05</v>
      </c>
      <c r="G17" s="9"/>
      <c r="H17" s="7">
        <v>0</v>
      </c>
      <c r="I17" s="7">
        <v>100</v>
      </c>
      <c r="J17" s="7"/>
      <c r="K17" s="7">
        <v>0</v>
      </c>
      <c r="L17" s="7">
        <v>0</v>
      </c>
      <c r="M17" s="7">
        <v>0</v>
      </c>
      <c r="N17" s="7">
        <v>0</v>
      </c>
      <c r="O17" s="7"/>
      <c r="P17" s="7">
        <v>291.9</v>
      </c>
      <c r="Q17" s="7">
        <v>0</v>
      </c>
      <c r="R17" s="7">
        <v>0</v>
      </c>
      <c r="S17" s="7">
        <v>0</v>
      </c>
      <c r="T17" s="7">
        <v>0</v>
      </c>
      <c r="U17" s="141">
        <v>0</v>
      </c>
      <c r="V17" s="141">
        <v>0</v>
      </c>
      <c r="W17" s="141">
        <v>0</v>
      </c>
      <c r="X17" s="141">
        <v>0</v>
      </c>
      <c r="Y17" s="86">
        <v>0</v>
      </c>
      <c r="Z17" s="167">
        <f t="shared" si="0"/>
        <v>0</v>
      </c>
      <c r="AA17" s="137">
        <v>0</v>
      </c>
      <c r="AB17" s="64">
        <v>0</v>
      </c>
      <c r="AC17" s="26">
        <v>0</v>
      </c>
      <c r="AD17" s="26"/>
      <c r="AE17" s="26">
        <f>SUM(AC17:AD17)</f>
        <v>0</v>
      </c>
      <c r="AF17" s="166"/>
    </row>
    <row r="18" spans="1:32" ht="14.25">
      <c r="A18" s="21"/>
      <c r="B18" s="19"/>
      <c r="C18" s="19" t="s">
        <v>378</v>
      </c>
      <c r="D18" s="1" t="s">
        <v>379</v>
      </c>
      <c r="E18" s="7">
        <v>0</v>
      </c>
      <c r="F18" s="9">
        <v>240.28</v>
      </c>
      <c r="G18" s="9">
        <v>1394.42</v>
      </c>
      <c r="H18" s="7">
        <v>1359.61</v>
      </c>
      <c r="I18" s="7">
        <v>1569.06</v>
      </c>
      <c r="J18" s="7">
        <v>1530</v>
      </c>
      <c r="K18" s="7">
        <v>1559</v>
      </c>
      <c r="L18" s="7">
        <v>1520</v>
      </c>
      <c r="M18" s="7">
        <v>1520</v>
      </c>
      <c r="N18" s="7">
        <v>2105</v>
      </c>
      <c r="O18" s="7">
        <v>794.75</v>
      </c>
      <c r="P18" s="7">
        <v>690.74</v>
      </c>
      <c r="Q18" s="7">
        <v>582.84</v>
      </c>
      <c r="R18" s="7">
        <v>700</v>
      </c>
      <c r="S18" s="7">
        <v>509.09</v>
      </c>
      <c r="T18" s="7">
        <v>370</v>
      </c>
      <c r="U18" s="141">
        <v>414.79</v>
      </c>
      <c r="V18" s="141">
        <v>398.13</v>
      </c>
      <c r="W18" s="141">
        <v>268.31</v>
      </c>
      <c r="X18" s="141">
        <v>516.68</v>
      </c>
      <c r="Y18" s="26">
        <v>750</v>
      </c>
      <c r="Z18" s="167">
        <f t="shared" si="0"/>
        <v>750</v>
      </c>
      <c r="AA18" s="137">
        <v>117.67</v>
      </c>
      <c r="AB18" s="64">
        <f t="shared" si="1"/>
        <v>0.15689333333333333</v>
      </c>
      <c r="AC18" s="26">
        <v>750</v>
      </c>
      <c r="AD18" s="26"/>
      <c r="AE18" s="26">
        <f t="shared" si="2"/>
        <v>750</v>
      </c>
      <c r="AF18" s="166"/>
    </row>
    <row r="19" spans="1:32" ht="14.25">
      <c r="A19" s="21"/>
      <c r="B19" s="19"/>
      <c r="C19" s="19" t="s">
        <v>1172</v>
      </c>
      <c r="D19" s="1" t="s">
        <v>1173</v>
      </c>
      <c r="E19" s="7"/>
      <c r="F19" s="9"/>
      <c r="G19" s="9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41">
        <v>0</v>
      </c>
      <c r="V19" s="141">
        <v>0</v>
      </c>
      <c r="W19" s="141">
        <v>459.45</v>
      </c>
      <c r="X19" s="141">
        <v>1723</v>
      </c>
      <c r="Y19" s="26">
        <v>2500</v>
      </c>
      <c r="Z19" s="167">
        <f t="shared" si="0"/>
        <v>2500</v>
      </c>
      <c r="AA19" s="137">
        <v>274.5</v>
      </c>
      <c r="AB19" s="64">
        <f t="shared" si="1"/>
        <v>0.1098</v>
      </c>
      <c r="AC19" s="26">
        <v>2500</v>
      </c>
      <c r="AD19" s="26"/>
      <c r="AE19" s="26">
        <f t="shared" si="2"/>
        <v>2500</v>
      </c>
      <c r="AF19" s="166"/>
    </row>
    <row r="20" spans="1:32" ht="14.25">
      <c r="A20" s="21"/>
      <c r="B20" s="19"/>
      <c r="C20" s="19" t="s">
        <v>1013</v>
      </c>
      <c r="D20" s="1" t="s">
        <v>1245</v>
      </c>
      <c r="E20" s="7"/>
      <c r="F20" s="9"/>
      <c r="G20" s="9"/>
      <c r="H20" s="7"/>
      <c r="I20" s="7"/>
      <c r="J20" s="7"/>
      <c r="K20" s="7"/>
      <c r="L20" s="7"/>
      <c r="M20" s="7"/>
      <c r="N20" s="7"/>
      <c r="O20" s="7"/>
      <c r="P20" s="7"/>
      <c r="Q20" s="7">
        <v>0</v>
      </c>
      <c r="R20" s="7">
        <v>0</v>
      </c>
      <c r="S20" s="7">
        <v>20170.6</v>
      </c>
      <c r="T20" s="7">
        <v>17615.15</v>
      </c>
      <c r="U20" s="141">
        <v>3941.84</v>
      </c>
      <c r="V20" s="141">
        <v>0</v>
      </c>
      <c r="W20" s="141">
        <v>13199.8</v>
      </c>
      <c r="X20" s="141">
        <v>3760.96</v>
      </c>
      <c r="Y20" s="26">
        <v>13200</v>
      </c>
      <c r="Z20" s="167">
        <f t="shared" si="0"/>
        <v>13200</v>
      </c>
      <c r="AA20" s="137">
        <v>4109.6</v>
      </c>
      <c r="AB20" s="64">
        <f t="shared" si="1"/>
        <v>0.31133333333333335</v>
      </c>
      <c r="AC20" s="137">
        <v>13200</v>
      </c>
      <c r="AD20" s="26"/>
      <c r="AE20" s="26">
        <f t="shared" si="2"/>
        <v>13200</v>
      </c>
      <c r="AF20" s="166"/>
    </row>
    <row r="21" spans="1:32" ht="14.25">
      <c r="A21" s="21"/>
      <c r="B21" s="19"/>
      <c r="C21" s="19" t="s">
        <v>1223</v>
      </c>
      <c r="D21" s="1" t="s">
        <v>1173</v>
      </c>
      <c r="E21" s="7"/>
      <c r="F21" s="9"/>
      <c r="G21" s="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41">
        <v>0</v>
      </c>
      <c r="V21" s="141">
        <v>0</v>
      </c>
      <c r="W21" s="141">
        <v>0</v>
      </c>
      <c r="X21" s="141">
        <v>525</v>
      </c>
      <c r="Y21" s="26">
        <v>6000</v>
      </c>
      <c r="Z21" s="167">
        <f t="shared" si="0"/>
        <v>6000</v>
      </c>
      <c r="AA21" s="137">
        <v>682.99</v>
      </c>
      <c r="AB21" s="64">
        <f t="shared" si="1"/>
        <v>0.11383166666666666</v>
      </c>
      <c r="AC21" s="137">
        <v>6000</v>
      </c>
      <c r="AD21" s="26"/>
      <c r="AE21" s="26">
        <f t="shared" si="2"/>
        <v>6000</v>
      </c>
      <c r="AF21" s="166"/>
    </row>
    <row r="22" spans="1:32" ht="14.25">
      <c r="A22" s="21"/>
      <c r="B22" s="19"/>
      <c r="C22" s="19" t="s">
        <v>773</v>
      </c>
      <c r="D22" s="1" t="s">
        <v>188</v>
      </c>
      <c r="E22" s="7">
        <v>2690</v>
      </c>
      <c r="F22" s="9">
        <v>3090.34</v>
      </c>
      <c r="G22" s="9">
        <v>3780</v>
      </c>
      <c r="H22" s="7">
        <v>4616.45</v>
      </c>
      <c r="I22" s="7">
        <v>4634.82</v>
      </c>
      <c r="J22" s="7">
        <v>3430.63</v>
      </c>
      <c r="K22" s="7">
        <v>3723.45</v>
      </c>
      <c r="L22" s="7">
        <v>3513.7</v>
      </c>
      <c r="M22" s="7">
        <v>3460.93</v>
      </c>
      <c r="N22" s="7">
        <v>3795.21</v>
      </c>
      <c r="O22" s="7">
        <v>4641.7</v>
      </c>
      <c r="P22" s="7">
        <v>1805.11</v>
      </c>
      <c r="Q22" s="7">
        <v>1347.3</v>
      </c>
      <c r="R22" s="7">
        <v>1555.8</v>
      </c>
      <c r="S22" s="7">
        <v>3385.78</v>
      </c>
      <c r="T22" s="7">
        <v>4688.07</v>
      </c>
      <c r="U22" s="141">
        <v>7073.6</v>
      </c>
      <c r="V22" s="141">
        <v>6469.89</v>
      </c>
      <c r="W22" s="141">
        <v>5211.95</v>
      </c>
      <c r="X22" s="141">
        <v>4032.03</v>
      </c>
      <c r="Y22" s="26">
        <v>5000</v>
      </c>
      <c r="Z22" s="167">
        <f t="shared" si="0"/>
        <v>5000</v>
      </c>
      <c r="AA22" s="137">
        <v>2139.08</v>
      </c>
      <c r="AB22" s="64">
        <f t="shared" si="1"/>
        <v>0.427816</v>
      </c>
      <c r="AC22" s="26">
        <v>5000</v>
      </c>
      <c r="AD22" s="26"/>
      <c r="AE22" s="26">
        <f t="shared" si="2"/>
        <v>5000</v>
      </c>
      <c r="AF22" s="166"/>
    </row>
    <row r="23" spans="1:32" ht="14.25">
      <c r="A23" s="21"/>
      <c r="B23" s="19"/>
      <c r="C23" s="70" t="s">
        <v>1188</v>
      </c>
      <c r="D23" s="1" t="s">
        <v>1189</v>
      </c>
      <c r="E23" s="7"/>
      <c r="F23" s="9"/>
      <c r="G23" s="9"/>
      <c r="H23" s="7"/>
      <c r="I23" s="7"/>
      <c r="J23" s="7"/>
      <c r="K23" s="7"/>
      <c r="L23" s="7"/>
      <c r="M23" s="7"/>
      <c r="N23" s="7"/>
      <c r="O23" s="7"/>
      <c r="P23" s="7"/>
      <c r="Q23" s="7">
        <v>0</v>
      </c>
      <c r="R23" s="7">
        <v>2943.75</v>
      </c>
      <c r="S23" s="7">
        <v>2790.6</v>
      </c>
      <c r="T23" s="7">
        <v>10849.33</v>
      </c>
      <c r="U23" s="141">
        <v>7666.67</v>
      </c>
      <c r="V23" s="141">
        <v>15014.92</v>
      </c>
      <c r="W23" s="141">
        <v>12334</v>
      </c>
      <c r="X23" s="141">
        <v>10123.33</v>
      </c>
      <c r="Y23" s="26">
        <v>8000</v>
      </c>
      <c r="Z23" s="167">
        <f t="shared" si="0"/>
        <v>8000</v>
      </c>
      <c r="AA23" s="137">
        <v>3990.67</v>
      </c>
      <c r="AB23" s="64">
        <f>SUM(AA23/Z23)</f>
        <v>0.49883375</v>
      </c>
      <c r="AC23" s="26">
        <v>8000</v>
      </c>
      <c r="AD23" s="26"/>
      <c r="AE23" s="26">
        <f t="shared" si="2"/>
        <v>8000</v>
      </c>
      <c r="AF23" s="166"/>
    </row>
    <row r="24" spans="1:32" ht="14.25">
      <c r="A24" s="21"/>
      <c r="B24" s="19"/>
      <c r="C24" s="70" t="s">
        <v>501</v>
      </c>
      <c r="D24" s="1" t="s">
        <v>1288</v>
      </c>
      <c r="E24" s="7"/>
      <c r="F24" s="9"/>
      <c r="G24" s="9"/>
      <c r="H24" s="7"/>
      <c r="I24" s="7"/>
      <c r="J24" s="7"/>
      <c r="K24" s="7"/>
      <c r="L24" s="7"/>
      <c r="M24" s="7"/>
      <c r="N24" s="7"/>
      <c r="O24" s="7"/>
      <c r="P24" s="7"/>
      <c r="Q24" s="7">
        <v>0</v>
      </c>
      <c r="R24" s="7">
        <v>0</v>
      </c>
      <c r="S24" s="7">
        <v>0</v>
      </c>
      <c r="T24" s="7">
        <v>0</v>
      </c>
      <c r="U24" s="141">
        <v>141.25</v>
      </c>
      <c r="V24" s="141">
        <v>0</v>
      </c>
      <c r="W24" s="141">
        <v>0</v>
      </c>
      <c r="X24" s="141">
        <v>3292.61</v>
      </c>
      <c r="Y24" s="26">
        <v>15000</v>
      </c>
      <c r="Z24" s="167">
        <f t="shared" si="0"/>
        <v>15000</v>
      </c>
      <c r="AA24" s="137">
        <v>0</v>
      </c>
      <c r="AB24" s="64">
        <v>0</v>
      </c>
      <c r="AC24" s="26">
        <v>15000</v>
      </c>
      <c r="AD24" s="26"/>
      <c r="AE24" s="26">
        <f t="shared" si="2"/>
        <v>15000</v>
      </c>
      <c r="AF24" s="166"/>
    </row>
    <row r="25" spans="1:32" ht="14.25">
      <c r="A25" s="21"/>
      <c r="B25" s="19"/>
      <c r="C25" s="19" t="s">
        <v>380</v>
      </c>
      <c r="D25" s="1" t="s">
        <v>923</v>
      </c>
      <c r="E25" s="7">
        <v>0</v>
      </c>
      <c r="F25" s="9"/>
      <c r="G25" s="9">
        <v>3667</v>
      </c>
      <c r="H25" s="7">
        <v>3714</v>
      </c>
      <c r="I25" s="7">
        <v>3749</v>
      </c>
      <c r="J25" s="7">
        <v>3789</v>
      </c>
      <c r="K25" s="7">
        <v>3789</v>
      </c>
      <c r="L25" s="7">
        <v>3892</v>
      </c>
      <c r="M25" s="7">
        <v>4276</v>
      </c>
      <c r="N25" s="7">
        <v>4014</v>
      </c>
      <c r="O25" s="7">
        <v>169</v>
      </c>
      <c r="P25" s="7">
        <v>0</v>
      </c>
      <c r="Q25" s="7">
        <v>550.24</v>
      </c>
      <c r="R25" s="7">
        <v>1110</v>
      </c>
      <c r="S25" s="7">
        <v>0</v>
      </c>
      <c r="T25" s="7">
        <v>0</v>
      </c>
      <c r="U25" s="141">
        <v>0</v>
      </c>
      <c r="V25" s="141">
        <v>0</v>
      </c>
      <c r="W25" s="141">
        <v>0</v>
      </c>
      <c r="X25" s="141">
        <v>0</v>
      </c>
      <c r="Y25" s="26">
        <v>1500</v>
      </c>
      <c r="Z25" s="167">
        <f t="shared" si="0"/>
        <v>1500</v>
      </c>
      <c r="AA25" s="137">
        <v>0</v>
      </c>
      <c r="AB25" s="64">
        <f>SUM(AA25/Z25)</f>
        <v>0</v>
      </c>
      <c r="AC25" s="26">
        <v>1500</v>
      </c>
      <c r="AD25" s="26"/>
      <c r="AE25" s="26">
        <f t="shared" si="2"/>
        <v>1500</v>
      </c>
      <c r="AF25" s="166"/>
    </row>
    <row r="26" spans="1:32" ht="14.25">
      <c r="A26" s="21"/>
      <c r="B26" s="19"/>
      <c r="C26" s="19" t="s">
        <v>774</v>
      </c>
      <c r="D26" s="1" t="s">
        <v>381</v>
      </c>
      <c r="E26" s="7">
        <v>0</v>
      </c>
      <c r="F26" s="9">
        <v>16000</v>
      </c>
      <c r="G26" s="9"/>
      <c r="H26" s="7">
        <v>0</v>
      </c>
      <c r="I26" s="7">
        <v>0</v>
      </c>
      <c r="J26" s="7">
        <v>25000</v>
      </c>
      <c r="K26" s="7">
        <v>15000</v>
      </c>
      <c r="L26" s="7">
        <v>15000</v>
      </c>
      <c r="M26" s="7">
        <v>15000</v>
      </c>
      <c r="N26" s="7">
        <v>28000</v>
      </c>
      <c r="O26" s="7">
        <v>28000</v>
      </c>
      <c r="P26" s="7">
        <v>28000</v>
      </c>
      <c r="Q26" s="7">
        <v>0</v>
      </c>
      <c r="R26" s="7">
        <v>0</v>
      </c>
      <c r="S26" s="7">
        <v>0</v>
      </c>
      <c r="T26" s="7">
        <v>0</v>
      </c>
      <c r="U26" s="141">
        <v>0</v>
      </c>
      <c r="V26" s="141">
        <v>0</v>
      </c>
      <c r="W26" s="141">
        <v>0</v>
      </c>
      <c r="X26" s="141">
        <v>0</v>
      </c>
      <c r="Y26" s="26">
        <v>0</v>
      </c>
      <c r="Z26" s="167">
        <f t="shared" si="0"/>
        <v>0</v>
      </c>
      <c r="AA26" s="137">
        <v>0</v>
      </c>
      <c r="AB26" s="64">
        <v>0</v>
      </c>
      <c r="AC26" s="26">
        <v>0</v>
      </c>
      <c r="AD26" s="26"/>
      <c r="AE26" s="26">
        <f t="shared" si="2"/>
        <v>0</v>
      </c>
      <c r="AF26" s="166"/>
    </row>
    <row r="27" spans="1:32" ht="14.25">
      <c r="A27" s="21"/>
      <c r="B27" s="19"/>
      <c r="C27" s="19" t="s">
        <v>504</v>
      </c>
      <c r="D27" s="1" t="s">
        <v>522</v>
      </c>
      <c r="E27" s="7">
        <v>50377</v>
      </c>
      <c r="F27" s="9">
        <v>50149.56</v>
      </c>
      <c r="G27" s="9">
        <v>63261.71</v>
      </c>
      <c r="H27" s="7">
        <v>69916.69</v>
      </c>
      <c r="I27" s="7"/>
      <c r="J27" s="7">
        <v>22685.53</v>
      </c>
      <c r="K27" s="7">
        <v>24101.3</v>
      </c>
      <c r="L27" s="7">
        <v>24265.16</v>
      </c>
      <c r="M27" s="7">
        <v>26592.05</v>
      </c>
      <c r="N27" s="7">
        <v>21678.96</v>
      </c>
      <c r="O27" s="7">
        <v>20626.58</v>
      </c>
      <c r="P27" s="7">
        <v>28365.17</v>
      </c>
      <c r="Q27" s="7">
        <v>28833.77</v>
      </c>
      <c r="R27" s="7">
        <v>32040.46</v>
      </c>
      <c r="S27" s="7">
        <v>38201.56</v>
      </c>
      <c r="T27" s="7">
        <v>41212.11</v>
      </c>
      <c r="U27" s="141">
        <v>45159.97</v>
      </c>
      <c r="V27" s="141">
        <v>49517.26</v>
      </c>
      <c r="W27" s="141">
        <v>57075.93</v>
      </c>
      <c r="X27" s="141">
        <v>38706.47</v>
      </c>
      <c r="Y27" s="26">
        <v>50100</v>
      </c>
      <c r="Z27" s="167">
        <f t="shared" si="0"/>
        <v>50100</v>
      </c>
      <c r="AA27" s="137">
        <v>33308.28</v>
      </c>
      <c r="AB27" s="64">
        <f>SUM(AA27/Z27)</f>
        <v>0.6648359281437125</v>
      </c>
      <c r="AC27" s="137">
        <v>51000</v>
      </c>
      <c r="AD27" s="26"/>
      <c r="AE27" s="26">
        <f t="shared" si="2"/>
        <v>51000</v>
      </c>
      <c r="AF27" s="166"/>
    </row>
    <row r="28" spans="1:32" s="207" customFormat="1" ht="14.25">
      <c r="A28" s="205"/>
      <c r="B28" s="206"/>
      <c r="C28" s="19" t="s">
        <v>164</v>
      </c>
      <c r="D28" s="1" t="s">
        <v>382</v>
      </c>
      <c r="E28" s="208">
        <v>1021</v>
      </c>
      <c r="F28" s="203"/>
      <c r="G28" s="203"/>
      <c r="H28" s="208">
        <v>0</v>
      </c>
      <c r="I28" s="208"/>
      <c r="J28" s="208"/>
      <c r="K28" s="208">
        <v>0</v>
      </c>
      <c r="L28" s="208">
        <v>0</v>
      </c>
      <c r="M28" s="208">
        <v>0</v>
      </c>
      <c r="N28" s="208">
        <v>0</v>
      </c>
      <c r="O28" s="208"/>
      <c r="P28" s="208">
        <v>0</v>
      </c>
      <c r="Q28" s="208">
        <v>0</v>
      </c>
      <c r="R28" s="208">
        <v>0</v>
      </c>
      <c r="S28" s="208">
        <v>25</v>
      </c>
      <c r="T28" s="208">
        <v>200</v>
      </c>
      <c r="U28" s="141">
        <v>850</v>
      </c>
      <c r="V28" s="141">
        <v>570</v>
      </c>
      <c r="W28" s="141">
        <v>200</v>
      </c>
      <c r="X28" s="141">
        <v>0</v>
      </c>
      <c r="Y28" s="26">
        <v>0</v>
      </c>
      <c r="Z28" s="167">
        <f t="shared" si="0"/>
        <v>0</v>
      </c>
      <c r="AA28" s="137">
        <v>0</v>
      </c>
      <c r="AB28" s="64">
        <v>0</v>
      </c>
      <c r="AC28" s="26">
        <v>0</v>
      </c>
      <c r="AD28" s="26"/>
      <c r="AE28" s="26">
        <f t="shared" si="2"/>
        <v>0</v>
      </c>
      <c r="AF28" s="166"/>
    </row>
    <row r="29" spans="1:32" ht="14.25">
      <c r="A29" s="21"/>
      <c r="B29" s="19"/>
      <c r="C29" s="19" t="s">
        <v>775</v>
      </c>
      <c r="D29" s="1" t="s">
        <v>383</v>
      </c>
      <c r="E29" s="7">
        <v>0</v>
      </c>
      <c r="F29" s="9">
        <v>1274.24</v>
      </c>
      <c r="G29" s="9">
        <v>1245.12</v>
      </c>
      <c r="H29" s="7">
        <v>1433.47</v>
      </c>
      <c r="I29" s="7">
        <v>1047.98</v>
      </c>
      <c r="J29" s="7">
        <v>1271.07</v>
      </c>
      <c r="K29" s="7">
        <v>1462.88</v>
      </c>
      <c r="L29" s="7">
        <v>1266.87</v>
      </c>
      <c r="M29" s="7">
        <v>1367</v>
      </c>
      <c r="N29" s="7">
        <v>1382.6</v>
      </c>
      <c r="O29" s="7">
        <v>1281.08</v>
      </c>
      <c r="P29" s="7">
        <v>1224.2</v>
      </c>
      <c r="Q29" s="7">
        <v>1149.2</v>
      </c>
      <c r="R29" s="7">
        <v>1357.2</v>
      </c>
      <c r="S29" s="7">
        <v>1263.92</v>
      </c>
      <c r="T29" s="7">
        <v>605.42</v>
      </c>
      <c r="U29" s="141">
        <v>1318.05</v>
      </c>
      <c r="V29" s="141">
        <v>1272</v>
      </c>
      <c r="W29" s="141">
        <v>1212</v>
      </c>
      <c r="X29" s="141">
        <v>1212</v>
      </c>
      <c r="Y29" s="26">
        <v>1500</v>
      </c>
      <c r="Z29" s="167">
        <f t="shared" si="0"/>
        <v>1500</v>
      </c>
      <c r="AA29" s="137">
        <v>1236.67</v>
      </c>
      <c r="AB29" s="64">
        <f>SUM(AA29/Z29)</f>
        <v>0.8244466666666667</v>
      </c>
      <c r="AC29" s="26">
        <v>1500</v>
      </c>
      <c r="AD29" s="26"/>
      <c r="AE29" s="26">
        <f t="shared" si="2"/>
        <v>1500</v>
      </c>
      <c r="AF29" s="166"/>
    </row>
    <row r="30" spans="1:32" ht="14.25">
      <c r="A30" s="21"/>
      <c r="B30" s="19"/>
      <c r="C30" s="19" t="s">
        <v>839</v>
      </c>
      <c r="D30" s="1" t="s">
        <v>840</v>
      </c>
      <c r="E30" s="7"/>
      <c r="F30" s="9"/>
      <c r="G30" s="9"/>
      <c r="H30" s="7"/>
      <c r="I30" s="7">
        <v>10653.5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/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141">
        <v>0</v>
      </c>
      <c r="V30" s="141">
        <v>0</v>
      </c>
      <c r="W30" s="141">
        <v>0</v>
      </c>
      <c r="X30" s="141">
        <v>0</v>
      </c>
      <c r="Y30" s="26">
        <v>0</v>
      </c>
      <c r="Z30" s="167">
        <f t="shared" si="0"/>
        <v>0</v>
      </c>
      <c r="AA30" s="137">
        <v>0</v>
      </c>
      <c r="AB30" s="64">
        <v>0</v>
      </c>
      <c r="AC30" s="26">
        <v>0</v>
      </c>
      <c r="AD30" s="26"/>
      <c r="AE30" s="26">
        <f t="shared" si="2"/>
        <v>0</v>
      </c>
      <c r="AF30" s="166"/>
    </row>
    <row r="31" spans="1:32" ht="15" thickBot="1">
      <c r="A31" s="21"/>
      <c r="B31" s="19"/>
      <c r="C31" s="32" t="s">
        <v>1201</v>
      </c>
      <c r="D31" s="38" t="s">
        <v>1243</v>
      </c>
      <c r="E31" s="34"/>
      <c r="F31" s="35"/>
      <c r="G31" s="35"/>
      <c r="H31" s="34"/>
      <c r="I31" s="34"/>
      <c r="J31" s="34"/>
      <c r="K31" s="34"/>
      <c r="L31" s="34"/>
      <c r="M31" s="34"/>
      <c r="N31" s="34"/>
      <c r="O31" s="34"/>
      <c r="P31" s="34"/>
      <c r="Q31" s="34">
        <v>0</v>
      </c>
      <c r="R31" s="34">
        <v>0</v>
      </c>
      <c r="S31" s="34">
        <v>0</v>
      </c>
      <c r="T31" s="34">
        <v>750</v>
      </c>
      <c r="U31" s="151">
        <v>750</v>
      </c>
      <c r="V31" s="151">
        <v>750</v>
      </c>
      <c r="W31" s="151">
        <v>682.5</v>
      </c>
      <c r="X31" s="151">
        <v>375</v>
      </c>
      <c r="Y31" s="36">
        <v>750</v>
      </c>
      <c r="Z31" s="138">
        <f t="shared" si="0"/>
        <v>750</v>
      </c>
      <c r="AA31" s="138">
        <v>0</v>
      </c>
      <c r="AB31" s="65">
        <f>SUM(AA31/Z31)</f>
        <v>0</v>
      </c>
      <c r="AC31" s="36">
        <v>750</v>
      </c>
      <c r="AD31" s="36"/>
      <c r="AE31" s="36">
        <f t="shared" si="2"/>
        <v>750</v>
      </c>
      <c r="AF31" s="166"/>
    </row>
    <row r="32" spans="1:32" ht="14.25">
      <c r="A32" s="21"/>
      <c r="B32" s="19"/>
      <c r="C32" s="19"/>
      <c r="D32" s="1" t="s">
        <v>513</v>
      </c>
      <c r="E32" s="7">
        <f aca="true" t="shared" si="3" ref="E32:P32">SUM(E6:E30)</f>
        <v>206016</v>
      </c>
      <c r="F32" s="9">
        <f t="shared" si="3"/>
        <v>165932.78</v>
      </c>
      <c r="G32" s="9">
        <f t="shared" si="3"/>
        <v>156076.63999999998</v>
      </c>
      <c r="H32" s="7">
        <f t="shared" si="3"/>
        <v>172370.07</v>
      </c>
      <c r="I32" s="7">
        <f t="shared" si="3"/>
        <v>153234.49000000002</v>
      </c>
      <c r="J32" s="7">
        <f t="shared" si="3"/>
        <v>195691.55000000002</v>
      </c>
      <c r="K32" s="7">
        <f t="shared" si="3"/>
        <v>147763.88</v>
      </c>
      <c r="L32" s="7">
        <f t="shared" si="3"/>
        <v>167345.22</v>
      </c>
      <c r="M32" s="7">
        <f t="shared" si="3"/>
        <v>151893.72999999998</v>
      </c>
      <c r="N32" s="7">
        <f t="shared" si="3"/>
        <v>168634.59</v>
      </c>
      <c r="O32" s="7">
        <f t="shared" si="3"/>
        <v>170032.9</v>
      </c>
      <c r="P32" s="7">
        <f t="shared" si="3"/>
        <v>165272.32</v>
      </c>
      <c r="Q32" s="7">
        <f aca="true" t="shared" si="4" ref="Q32:AA32">SUM(Q6:Q31)</f>
        <v>173700.00999999998</v>
      </c>
      <c r="R32" s="7">
        <f t="shared" si="4"/>
        <v>201631.26</v>
      </c>
      <c r="S32" s="141">
        <f t="shared" si="4"/>
        <v>234592.45</v>
      </c>
      <c r="T32" s="141">
        <f t="shared" si="4"/>
        <v>241037.78</v>
      </c>
      <c r="U32" s="141">
        <f t="shared" si="4"/>
        <v>220898.31</v>
      </c>
      <c r="V32" s="141">
        <f t="shared" si="4"/>
        <v>223166.19000000006</v>
      </c>
      <c r="W32" s="141">
        <f t="shared" si="4"/>
        <v>256307.23</v>
      </c>
      <c r="X32" s="141">
        <f t="shared" si="4"/>
        <v>246720.56999999995</v>
      </c>
      <c r="Y32" s="141">
        <f t="shared" si="4"/>
        <v>293400</v>
      </c>
      <c r="Z32" s="141">
        <f t="shared" si="4"/>
        <v>293400</v>
      </c>
      <c r="AA32" s="141">
        <f t="shared" si="4"/>
        <v>186024.09000000003</v>
      </c>
      <c r="AB32" s="64">
        <f>SUM(AA32/Z32)</f>
        <v>0.634028936605317</v>
      </c>
      <c r="AC32" s="26">
        <f>SUM(AC6:AC31)</f>
        <v>306100</v>
      </c>
      <c r="AD32" s="26">
        <f>SUM(AD6:AD31)</f>
        <v>0</v>
      </c>
      <c r="AE32" s="26">
        <f>SUM(AE6:AE31)</f>
        <v>306100</v>
      </c>
      <c r="AF32" s="166"/>
    </row>
    <row r="33" spans="1:32" ht="14.25">
      <c r="A33" s="21"/>
      <c r="B33" s="19"/>
      <c r="C33" s="19"/>
      <c r="E33" s="7"/>
      <c r="F33" s="9"/>
      <c r="G33" s="9"/>
      <c r="H33" s="9"/>
      <c r="AB33" s="64"/>
      <c r="AC33" s="26"/>
      <c r="AD33" s="26"/>
      <c r="AE33" s="26"/>
      <c r="AF33" s="166"/>
    </row>
    <row r="34" spans="1:32" ht="14.25">
      <c r="A34" s="21" t="s">
        <v>499</v>
      </c>
      <c r="B34" s="19">
        <v>8310</v>
      </c>
      <c r="C34" s="22" t="s">
        <v>223</v>
      </c>
      <c r="D34" s="18" t="s">
        <v>385</v>
      </c>
      <c r="E34" s="7"/>
      <c r="F34" s="9"/>
      <c r="G34" s="9"/>
      <c r="H34" s="9"/>
      <c r="AB34" s="64"/>
      <c r="AC34" s="26"/>
      <c r="AD34" s="26"/>
      <c r="AE34" s="26"/>
      <c r="AF34" s="166"/>
    </row>
    <row r="35" spans="1:32" ht="14.25">
      <c r="A35" s="21"/>
      <c r="B35" s="19"/>
      <c r="C35" s="19" t="s">
        <v>765</v>
      </c>
      <c r="D35" s="1" t="s">
        <v>119</v>
      </c>
      <c r="E35" s="7">
        <v>191382</v>
      </c>
      <c r="F35" s="9">
        <v>163899.03</v>
      </c>
      <c r="G35" s="9">
        <v>184766.14</v>
      </c>
      <c r="H35" s="7">
        <v>194055.71</v>
      </c>
      <c r="I35" s="7">
        <v>176538.29</v>
      </c>
      <c r="J35" s="7">
        <v>185479.61</v>
      </c>
      <c r="K35" s="7">
        <v>211732.88</v>
      </c>
      <c r="L35" s="7">
        <v>206926.14</v>
      </c>
      <c r="M35" s="7">
        <v>205641.94</v>
      </c>
      <c r="N35" s="7">
        <v>212801.81</v>
      </c>
      <c r="O35" s="7">
        <v>217677.75</v>
      </c>
      <c r="P35" s="7">
        <v>238800.91</v>
      </c>
      <c r="Q35" s="7">
        <v>276400.89</v>
      </c>
      <c r="R35" s="7">
        <v>283672.94</v>
      </c>
      <c r="S35" s="7">
        <v>258786.58</v>
      </c>
      <c r="T35" s="7">
        <v>250292.27</v>
      </c>
      <c r="U35" s="141">
        <v>261195.72</v>
      </c>
      <c r="V35" s="141">
        <v>270195.96</v>
      </c>
      <c r="W35" s="141">
        <v>279008.39</v>
      </c>
      <c r="X35" s="141">
        <v>249445.23</v>
      </c>
      <c r="Y35" s="26">
        <v>350900</v>
      </c>
      <c r="Z35" s="137">
        <f>Y35</f>
        <v>350900</v>
      </c>
      <c r="AA35" s="137">
        <v>65417.76</v>
      </c>
      <c r="AB35" s="64">
        <f>SUM(AA35/Z35)</f>
        <v>0.18642849814762041</v>
      </c>
      <c r="AC35" s="26">
        <v>359800</v>
      </c>
      <c r="AD35" s="26"/>
      <c r="AE35" s="26">
        <f>SUM(AC35:AD35)</f>
        <v>359800</v>
      </c>
      <c r="AF35" s="166"/>
    </row>
    <row r="36" spans="1:32" ht="14.25">
      <c r="A36" s="21"/>
      <c r="B36" s="19"/>
      <c r="C36" s="19" t="s">
        <v>766</v>
      </c>
      <c r="D36" s="1" t="s">
        <v>106</v>
      </c>
      <c r="E36" s="7">
        <v>3238</v>
      </c>
      <c r="F36" s="9">
        <v>16697.06</v>
      </c>
      <c r="G36" s="9">
        <v>17359.44</v>
      </c>
      <c r="H36" s="7">
        <v>18790.56</v>
      </c>
      <c r="I36" s="7">
        <v>19190.24</v>
      </c>
      <c r="J36" s="7">
        <v>16558.13</v>
      </c>
      <c r="K36" s="7">
        <v>18744.75</v>
      </c>
      <c r="L36" s="7">
        <v>20292.53</v>
      </c>
      <c r="M36" s="7">
        <v>19729.91</v>
      </c>
      <c r="N36" s="7">
        <v>33264.56</v>
      </c>
      <c r="O36" s="7">
        <v>23776.77</v>
      </c>
      <c r="P36" s="7">
        <v>20705.85</v>
      </c>
      <c r="Q36" s="7">
        <v>22858.92</v>
      </c>
      <c r="R36" s="7">
        <v>20908.17</v>
      </c>
      <c r="S36" s="7">
        <v>24669.63</v>
      </c>
      <c r="T36" s="7">
        <v>15425.11</v>
      </c>
      <c r="U36" s="141">
        <v>17551.8</v>
      </c>
      <c r="V36" s="141">
        <v>31078.16</v>
      </c>
      <c r="W36" s="141">
        <v>29346.18</v>
      </c>
      <c r="X36" s="141">
        <v>18722.52</v>
      </c>
      <c r="Y36" s="26">
        <v>24500</v>
      </c>
      <c r="Z36" s="137">
        <f aca="true" t="shared" si="5" ref="Z36:Z63">Y36</f>
        <v>24500</v>
      </c>
      <c r="AA36" s="137">
        <v>0</v>
      </c>
      <c r="AB36" s="64">
        <f>SUM(AA36/Z36)</f>
        <v>0</v>
      </c>
      <c r="AC36" s="26">
        <v>25000</v>
      </c>
      <c r="AD36" s="26"/>
      <c r="AE36" s="26">
        <f>SUM(AC36:AD36)</f>
        <v>25000</v>
      </c>
      <c r="AF36" s="166"/>
    </row>
    <row r="37" spans="1:32" ht="14.25">
      <c r="A37" s="21"/>
      <c r="B37" s="19"/>
      <c r="C37" s="19" t="s">
        <v>776</v>
      </c>
      <c r="D37" s="1" t="s">
        <v>121</v>
      </c>
      <c r="E37" s="7">
        <v>1373</v>
      </c>
      <c r="F37" s="9"/>
      <c r="G37" s="9"/>
      <c r="H37" s="7">
        <v>0</v>
      </c>
      <c r="K37" s="26">
        <v>0</v>
      </c>
      <c r="L37" s="26">
        <v>0</v>
      </c>
      <c r="M37" s="26">
        <v>0</v>
      </c>
      <c r="N37" s="26">
        <v>0</v>
      </c>
      <c r="Q37" s="26">
        <v>0</v>
      </c>
      <c r="R37" s="26">
        <v>0</v>
      </c>
      <c r="S37" s="26">
        <v>0</v>
      </c>
      <c r="T37" s="26">
        <v>0</v>
      </c>
      <c r="U37" s="137">
        <v>10031.23</v>
      </c>
      <c r="V37" s="137">
        <v>20188.23</v>
      </c>
      <c r="W37" s="137">
        <v>11521.16</v>
      </c>
      <c r="X37" s="137">
        <v>11974.96</v>
      </c>
      <c r="Y37" s="26">
        <v>12000</v>
      </c>
      <c r="Z37" s="137">
        <f t="shared" si="5"/>
        <v>12000</v>
      </c>
      <c r="AA37" s="137">
        <v>526.18</v>
      </c>
      <c r="AB37" s="64">
        <f>SUM(AA37/Z37)</f>
        <v>0.04384833333333333</v>
      </c>
      <c r="AC37" s="26">
        <v>12000</v>
      </c>
      <c r="AD37" s="26"/>
      <c r="AE37" s="26">
        <f aca="true" t="shared" si="6" ref="AE37:AE63">SUM(AC37:AD37)</f>
        <v>12000</v>
      </c>
      <c r="AF37" s="166"/>
    </row>
    <row r="38" spans="1:32" ht="14.25">
      <c r="A38" s="21"/>
      <c r="B38" s="19"/>
      <c r="C38" s="19" t="s">
        <v>744</v>
      </c>
      <c r="D38" s="1" t="s">
        <v>211</v>
      </c>
      <c r="E38" s="7">
        <v>109879</v>
      </c>
      <c r="F38" s="9"/>
      <c r="G38" s="9">
        <v>4072.53</v>
      </c>
      <c r="H38" s="7">
        <v>53058.73</v>
      </c>
      <c r="K38" s="26">
        <v>0</v>
      </c>
      <c r="L38" s="26">
        <v>0</v>
      </c>
      <c r="M38" s="26">
        <v>0</v>
      </c>
      <c r="N38" s="26">
        <v>0</v>
      </c>
      <c r="Q38" s="26">
        <v>0</v>
      </c>
      <c r="R38" s="26">
        <v>8500</v>
      </c>
      <c r="S38" s="26">
        <v>73950.3</v>
      </c>
      <c r="T38" s="26">
        <v>368.99</v>
      </c>
      <c r="U38" s="137">
        <v>196.57</v>
      </c>
      <c r="V38" s="137">
        <v>4396.75</v>
      </c>
      <c r="W38" s="137">
        <v>3228.94</v>
      </c>
      <c r="X38" s="137">
        <v>1408.16</v>
      </c>
      <c r="Y38" s="26">
        <v>3000</v>
      </c>
      <c r="Z38" s="137">
        <f t="shared" si="5"/>
        <v>3000</v>
      </c>
      <c r="AA38" s="137">
        <v>2968.17</v>
      </c>
      <c r="AB38" s="64">
        <f>SUM(AA38/Z38)</f>
        <v>0.98939</v>
      </c>
      <c r="AC38" s="26">
        <v>3000</v>
      </c>
      <c r="AD38" s="26"/>
      <c r="AE38" s="26">
        <f t="shared" si="6"/>
        <v>3000</v>
      </c>
      <c r="AF38" s="166"/>
    </row>
    <row r="39" spans="1:32" ht="14.25">
      <c r="A39" s="21"/>
      <c r="B39" s="19"/>
      <c r="C39" s="19" t="s">
        <v>777</v>
      </c>
      <c r="D39" s="1" t="s">
        <v>142</v>
      </c>
      <c r="E39" s="7">
        <v>333</v>
      </c>
      <c r="F39" s="9"/>
      <c r="G39" s="9">
        <v>164.85</v>
      </c>
      <c r="H39" s="7">
        <v>0</v>
      </c>
      <c r="K39" s="26">
        <v>0</v>
      </c>
      <c r="L39" s="26">
        <v>0</v>
      </c>
      <c r="M39" s="26">
        <v>291.97</v>
      </c>
      <c r="N39" s="26">
        <v>0</v>
      </c>
      <c r="Q39" s="26">
        <v>2.5</v>
      </c>
      <c r="R39" s="26">
        <v>0</v>
      </c>
      <c r="S39" s="26">
        <v>0</v>
      </c>
      <c r="T39" s="26">
        <v>0</v>
      </c>
      <c r="U39" s="137">
        <v>0</v>
      </c>
      <c r="V39" s="137">
        <v>36.19</v>
      </c>
      <c r="W39" s="137">
        <v>0</v>
      </c>
      <c r="X39" s="137">
        <v>0</v>
      </c>
      <c r="Y39" s="26">
        <v>0</v>
      </c>
      <c r="Z39" s="137">
        <f t="shared" si="5"/>
        <v>0</v>
      </c>
      <c r="AA39" s="137">
        <v>0</v>
      </c>
      <c r="AB39" s="64">
        <v>0</v>
      </c>
      <c r="AC39" s="26">
        <v>0</v>
      </c>
      <c r="AD39" s="26"/>
      <c r="AE39" s="26">
        <f t="shared" si="6"/>
        <v>0</v>
      </c>
      <c r="AF39" s="166"/>
    </row>
    <row r="40" spans="1:32" ht="14.25">
      <c r="A40" s="21"/>
      <c r="B40" s="19"/>
      <c r="C40" s="19" t="s">
        <v>778</v>
      </c>
      <c r="D40" s="1" t="s">
        <v>386</v>
      </c>
      <c r="E40" s="7">
        <v>83570</v>
      </c>
      <c r="F40" s="9">
        <v>53437.34</v>
      </c>
      <c r="G40" s="9">
        <v>11321.64</v>
      </c>
      <c r="H40" s="7">
        <v>20793.9</v>
      </c>
      <c r="I40" s="7">
        <v>4807.93</v>
      </c>
      <c r="J40" s="7">
        <v>5450.43</v>
      </c>
      <c r="K40" s="7">
        <v>4889.93</v>
      </c>
      <c r="L40" s="7">
        <v>6690.14</v>
      </c>
      <c r="M40" s="7">
        <v>4840.93</v>
      </c>
      <c r="N40" s="7">
        <v>3211.07</v>
      </c>
      <c r="O40" s="7">
        <v>4286.35</v>
      </c>
      <c r="P40" s="7">
        <v>9941.59</v>
      </c>
      <c r="Q40" s="7">
        <v>9649.49</v>
      </c>
      <c r="R40" s="7">
        <v>8477.06</v>
      </c>
      <c r="S40" s="7">
        <v>2014.26</v>
      </c>
      <c r="T40" s="7">
        <v>2241.76</v>
      </c>
      <c r="U40" s="141">
        <v>2702.24</v>
      </c>
      <c r="V40" s="141">
        <v>2980.04</v>
      </c>
      <c r="W40" s="141">
        <v>2498.08</v>
      </c>
      <c r="X40" s="141">
        <v>3289.62</v>
      </c>
      <c r="Y40" s="26">
        <v>4000</v>
      </c>
      <c r="Z40" s="137">
        <f t="shared" si="5"/>
        <v>4000</v>
      </c>
      <c r="AA40" s="137">
        <v>4478.29</v>
      </c>
      <c r="AB40" s="64">
        <f aca="true" t="shared" si="7" ref="AB40:AB62">SUM(AA40/Z40)</f>
        <v>1.1195725</v>
      </c>
      <c r="AC40" s="26">
        <v>4000</v>
      </c>
      <c r="AD40" s="26"/>
      <c r="AE40" s="26">
        <f t="shared" si="6"/>
        <v>4000</v>
      </c>
      <c r="AF40" s="166"/>
    </row>
    <row r="41" spans="1:32" ht="14.25">
      <c r="A41" s="21"/>
      <c r="B41" s="19"/>
      <c r="C41" s="70" t="s">
        <v>1311</v>
      </c>
      <c r="D41" s="1" t="s">
        <v>1012</v>
      </c>
      <c r="E41" s="7"/>
      <c r="F41" s="9"/>
      <c r="G41" s="9"/>
      <c r="H41" s="7"/>
      <c r="K41" s="26">
        <v>0</v>
      </c>
      <c r="L41" s="26">
        <v>8000</v>
      </c>
      <c r="M41" s="26">
        <v>8640.56</v>
      </c>
      <c r="N41" s="26">
        <v>9010.88</v>
      </c>
      <c r="O41" s="26">
        <v>10606.95</v>
      </c>
      <c r="P41" s="26">
        <v>9759.65</v>
      </c>
      <c r="Q41" s="26">
        <v>11426.73</v>
      </c>
      <c r="R41" s="26">
        <v>9424.24</v>
      </c>
      <c r="S41" s="26">
        <v>9598.14</v>
      </c>
      <c r="T41" s="26">
        <v>0</v>
      </c>
      <c r="U41" s="137">
        <v>0</v>
      </c>
      <c r="V41" s="137">
        <v>0</v>
      </c>
      <c r="W41" s="137">
        <v>1483.6</v>
      </c>
      <c r="X41" s="137">
        <v>0</v>
      </c>
      <c r="Y41" s="26">
        <v>0</v>
      </c>
      <c r="Z41" s="137">
        <f t="shared" si="5"/>
        <v>0</v>
      </c>
      <c r="AA41" s="137">
        <v>0</v>
      </c>
      <c r="AB41" s="64">
        <v>0</v>
      </c>
      <c r="AC41" s="26">
        <v>0</v>
      </c>
      <c r="AD41" s="26"/>
      <c r="AE41" s="26">
        <f t="shared" si="6"/>
        <v>0</v>
      </c>
      <c r="AF41" s="166"/>
    </row>
    <row r="42" spans="1:32" ht="14.25">
      <c r="A42" s="21"/>
      <c r="B42" s="19"/>
      <c r="C42" s="70" t="s">
        <v>1246</v>
      </c>
      <c r="D42" s="1" t="s">
        <v>1235</v>
      </c>
      <c r="E42" s="7"/>
      <c r="F42" s="9"/>
      <c r="G42" s="9"/>
      <c r="H42" s="7"/>
      <c r="Q42" s="26">
        <v>0</v>
      </c>
      <c r="R42" s="26">
        <v>0</v>
      </c>
      <c r="S42" s="26">
        <v>0</v>
      </c>
      <c r="T42" s="26">
        <v>675.81</v>
      </c>
      <c r="U42" s="137">
        <v>1745.51</v>
      </c>
      <c r="V42" s="137">
        <v>1476.97</v>
      </c>
      <c r="W42" s="137">
        <v>1611.24</v>
      </c>
      <c r="X42" s="137">
        <v>939.89</v>
      </c>
      <c r="Y42" s="26">
        <v>2000</v>
      </c>
      <c r="Z42" s="137">
        <f t="shared" si="5"/>
        <v>2000</v>
      </c>
      <c r="AA42" s="137">
        <v>295</v>
      </c>
      <c r="AB42" s="64">
        <f t="shared" si="7"/>
        <v>0.1475</v>
      </c>
      <c r="AC42" s="26">
        <v>2000</v>
      </c>
      <c r="AD42" s="26"/>
      <c r="AE42" s="26">
        <f t="shared" si="6"/>
        <v>2000</v>
      </c>
      <c r="AF42" s="166"/>
    </row>
    <row r="43" spans="1:32" ht="14.25">
      <c r="A43" s="21"/>
      <c r="B43" s="19"/>
      <c r="C43" s="19" t="s">
        <v>339</v>
      </c>
      <c r="D43" s="1" t="s">
        <v>340</v>
      </c>
      <c r="E43" s="7">
        <v>957</v>
      </c>
      <c r="F43" s="9"/>
      <c r="G43" s="9"/>
      <c r="H43" s="7">
        <v>14183.2</v>
      </c>
      <c r="J43" s="26">
        <v>4950.52</v>
      </c>
      <c r="K43" s="26">
        <v>0</v>
      </c>
      <c r="L43" s="26">
        <v>802.35</v>
      </c>
      <c r="M43" s="26">
        <v>0</v>
      </c>
      <c r="N43" s="26">
        <v>8451.68</v>
      </c>
      <c r="O43" s="26">
        <v>2285</v>
      </c>
      <c r="P43" s="26">
        <v>170</v>
      </c>
      <c r="Q43" s="26">
        <v>11531.18</v>
      </c>
      <c r="R43" s="26">
        <v>3870</v>
      </c>
      <c r="S43" s="26">
        <v>2250</v>
      </c>
      <c r="T43" s="26">
        <v>6701.56</v>
      </c>
      <c r="U43" s="137">
        <v>33657.9</v>
      </c>
      <c r="V43" s="137">
        <v>53137.05</v>
      </c>
      <c r="W43" s="137">
        <v>82720.43</v>
      </c>
      <c r="X43" s="137">
        <v>40332.24</v>
      </c>
      <c r="Y43" s="26">
        <v>40000</v>
      </c>
      <c r="Z43" s="137">
        <f t="shared" si="5"/>
        <v>40000</v>
      </c>
      <c r="AA43" s="137">
        <v>21192.35</v>
      </c>
      <c r="AB43" s="64">
        <f t="shared" si="7"/>
        <v>0.5298087499999999</v>
      </c>
      <c r="AC43" s="26">
        <v>40000</v>
      </c>
      <c r="AD43" s="26"/>
      <c r="AE43" s="26">
        <f t="shared" si="6"/>
        <v>40000</v>
      </c>
      <c r="AF43" s="166"/>
    </row>
    <row r="44" spans="1:32" ht="14.25">
      <c r="A44" s="21"/>
      <c r="B44" s="19"/>
      <c r="C44" s="19" t="s">
        <v>1014</v>
      </c>
      <c r="D44" s="1" t="s">
        <v>1015</v>
      </c>
      <c r="E44" s="7"/>
      <c r="F44" s="9"/>
      <c r="G44" s="9"/>
      <c r="H44" s="7"/>
      <c r="K44" s="26">
        <v>0</v>
      </c>
      <c r="L44" s="26">
        <v>16000</v>
      </c>
      <c r="M44" s="26">
        <v>16000</v>
      </c>
      <c r="N44" s="26">
        <v>16000</v>
      </c>
      <c r="O44" s="26">
        <v>16000</v>
      </c>
      <c r="P44" s="26">
        <v>17600</v>
      </c>
      <c r="Q44" s="26">
        <v>17600</v>
      </c>
      <c r="R44" s="26">
        <v>17600</v>
      </c>
      <c r="S44" s="26">
        <v>17600</v>
      </c>
      <c r="T44" s="26">
        <v>10046.98</v>
      </c>
      <c r="U44" s="137">
        <v>0</v>
      </c>
      <c r="V44" s="137">
        <v>19065.14</v>
      </c>
      <c r="W44" s="137">
        <v>0</v>
      </c>
      <c r="X44" s="137">
        <v>0</v>
      </c>
      <c r="Y44" s="26">
        <v>19608</v>
      </c>
      <c r="Z44" s="137">
        <f t="shared" si="5"/>
        <v>19608</v>
      </c>
      <c r="AA44" s="137">
        <v>0</v>
      </c>
      <c r="AB44" s="64">
        <f t="shared" si="7"/>
        <v>0</v>
      </c>
      <c r="AC44" s="26">
        <v>19608</v>
      </c>
      <c r="AD44" s="26"/>
      <c r="AE44" s="26">
        <f t="shared" si="6"/>
        <v>19608</v>
      </c>
      <c r="AF44" s="166"/>
    </row>
    <row r="45" spans="1:32" ht="14.25">
      <c r="A45" s="21"/>
      <c r="B45" s="19"/>
      <c r="C45" s="19" t="s">
        <v>1016</v>
      </c>
      <c r="D45" s="1" t="s">
        <v>1017</v>
      </c>
      <c r="E45" s="7"/>
      <c r="F45" s="9"/>
      <c r="G45" s="9"/>
      <c r="H45" s="7"/>
      <c r="K45" s="26">
        <v>0</v>
      </c>
      <c r="L45" s="26">
        <v>18000</v>
      </c>
      <c r="M45" s="26">
        <v>18000</v>
      </c>
      <c r="N45" s="26">
        <v>18000</v>
      </c>
      <c r="O45" s="26">
        <v>18000</v>
      </c>
      <c r="P45" s="26">
        <v>19800</v>
      </c>
      <c r="Q45" s="26">
        <v>19800</v>
      </c>
      <c r="R45" s="26">
        <v>19800</v>
      </c>
      <c r="S45" s="26">
        <v>19800</v>
      </c>
      <c r="T45" s="26">
        <v>10001</v>
      </c>
      <c r="U45" s="137">
        <v>0</v>
      </c>
      <c r="V45" s="137">
        <v>19800</v>
      </c>
      <c r="W45" s="137">
        <v>66348</v>
      </c>
      <c r="X45" s="137">
        <v>0</v>
      </c>
      <c r="Y45" s="26">
        <v>21384</v>
      </c>
      <c r="Z45" s="137">
        <f t="shared" si="5"/>
        <v>21384</v>
      </c>
      <c r="AA45" s="137">
        <v>0</v>
      </c>
      <c r="AB45" s="64">
        <f t="shared" si="7"/>
        <v>0</v>
      </c>
      <c r="AC45" s="26">
        <v>21384</v>
      </c>
      <c r="AD45" s="26"/>
      <c r="AE45" s="26">
        <f t="shared" si="6"/>
        <v>21384</v>
      </c>
      <c r="AF45" s="166"/>
    </row>
    <row r="46" spans="1:32" ht="14.25">
      <c r="A46" s="21"/>
      <c r="B46" s="19"/>
      <c r="C46" s="19" t="s">
        <v>1018</v>
      </c>
      <c r="D46" s="1" t="s">
        <v>1019</v>
      </c>
      <c r="E46" s="7"/>
      <c r="F46" s="9"/>
      <c r="G46" s="9"/>
      <c r="H46" s="7"/>
      <c r="K46" s="26">
        <v>0</v>
      </c>
      <c r="L46" s="26">
        <v>3000</v>
      </c>
      <c r="M46" s="26">
        <v>3000</v>
      </c>
      <c r="N46" s="26">
        <v>3000</v>
      </c>
      <c r="O46" s="26">
        <v>3000</v>
      </c>
      <c r="P46" s="26">
        <v>3300</v>
      </c>
      <c r="Q46" s="26">
        <v>3300</v>
      </c>
      <c r="R46" s="26">
        <v>3300</v>
      </c>
      <c r="S46" s="26">
        <v>3300</v>
      </c>
      <c r="T46" s="26">
        <v>1650</v>
      </c>
      <c r="U46" s="137">
        <v>3300</v>
      </c>
      <c r="V46" s="137">
        <v>3300</v>
      </c>
      <c r="W46" s="137">
        <v>3564</v>
      </c>
      <c r="X46" s="137">
        <v>0</v>
      </c>
      <c r="Y46" s="26">
        <v>2564</v>
      </c>
      <c r="Z46" s="137">
        <f t="shared" si="5"/>
        <v>2564</v>
      </c>
      <c r="AA46" s="137">
        <v>0</v>
      </c>
      <c r="AB46" s="64">
        <f t="shared" si="7"/>
        <v>0</v>
      </c>
      <c r="AC46" s="26">
        <v>2564</v>
      </c>
      <c r="AD46" s="26"/>
      <c r="AE46" s="26">
        <f t="shared" si="6"/>
        <v>2564</v>
      </c>
      <c r="AF46" s="166"/>
    </row>
    <row r="47" spans="1:32" ht="14.25">
      <c r="A47" s="21"/>
      <c r="B47" s="19"/>
      <c r="C47" s="19" t="s">
        <v>111</v>
      </c>
      <c r="D47" s="1" t="s">
        <v>387</v>
      </c>
      <c r="E47" s="7">
        <v>19450</v>
      </c>
      <c r="F47" s="9">
        <v>711.34</v>
      </c>
      <c r="G47" s="9">
        <v>40</v>
      </c>
      <c r="H47" s="7"/>
      <c r="K47" s="26">
        <v>0</v>
      </c>
      <c r="L47" s="26">
        <v>0</v>
      </c>
      <c r="M47" s="26">
        <v>0</v>
      </c>
      <c r="N47" s="26">
        <v>0</v>
      </c>
      <c r="O47" s="26">
        <v>3241</v>
      </c>
      <c r="P47" s="26">
        <v>3241</v>
      </c>
      <c r="Q47" s="26">
        <v>3321</v>
      </c>
      <c r="R47" s="26">
        <v>3404</v>
      </c>
      <c r="S47" s="26">
        <v>3488</v>
      </c>
      <c r="T47" s="26">
        <v>21892.21</v>
      </c>
      <c r="U47" s="137">
        <v>3666</v>
      </c>
      <c r="V47" s="137">
        <v>3799.12</v>
      </c>
      <c r="W47" s="137">
        <v>5540</v>
      </c>
      <c r="X47" s="137">
        <v>5822.78</v>
      </c>
      <c r="Y47" s="26">
        <v>6000</v>
      </c>
      <c r="Z47" s="137">
        <f t="shared" si="5"/>
        <v>6000</v>
      </c>
      <c r="AA47" s="137">
        <v>9320</v>
      </c>
      <c r="AB47" s="64">
        <f t="shared" si="7"/>
        <v>1.5533333333333332</v>
      </c>
      <c r="AC47" s="26">
        <v>6000</v>
      </c>
      <c r="AD47" s="26"/>
      <c r="AE47" s="26">
        <f t="shared" si="6"/>
        <v>6000</v>
      </c>
      <c r="AF47" s="166"/>
    </row>
    <row r="48" spans="1:32" ht="14.25">
      <c r="A48" s="21"/>
      <c r="B48" s="19"/>
      <c r="C48" s="19" t="s">
        <v>215</v>
      </c>
      <c r="D48" s="1" t="s">
        <v>500</v>
      </c>
      <c r="E48" s="7">
        <v>6417</v>
      </c>
      <c r="F48" s="9">
        <v>17348.83</v>
      </c>
      <c r="G48" s="9">
        <v>13566.19</v>
      </c>
      <c r="H48" s="7">
        <v>13604.52</v>
      </c>
      <c r="I48" s="26">
        <v>14595.6</v>
      </c>
      <c r="J48" s="26">
        <v>15000</v>
      </c>
      <c r="K48" s="26">
        <v>15450</v>
      </c>
      <c r="L48" s="26">
        <v>7612.5</v>
      </c>
      <c r="M48" s="26">
        <v>6000</v>
      </c>
      <c r="N48" s="26">
        <v>6324</v>
      </c>
      <c r="O48" s="26">
        <v>5750</v>
      </c>
      <c r="P48" s="26">
        <v>5500</v>
      </c>
      <c r="Q48" s="26">
        <v>6500</v>
      </c>
      <c r="R48" s="26">
        <v>5500</v>
      </c>
      <c r="S48" s="26">
        <v>6000</v>
      </c>
      <c r="T48" s="26">
        <v>6500</v>
      </c>
      <c r="U48" s="137">
        <v>5500</v>
      </c>
      <c r="V48" s="137">
        <v>2500</v>
      </c>
      <c r="W48" s="137">
        <v>0</v>
      </c>
      <c r="X48" s="137">
        <v>0</v>
      </c>
      <c r="Y48" s="26">
        <v>0</v>
      </c>
      <c r="Z48" s="137">
        <f t="shared" si="5"/>
        <v>0</v>
      </c>
      <c r="AA48" s="137">
        <v>0</v>
      </c>
      <c r="AB48" s="64">
        <v>0</v>
      </c>
      <c r="AC48" s="26">
        <v>0</v>
      </c>
      <c r="AD48" s="26"/>
      <c r="AE48" s="26">
        <f t="shared" si="6"/>
        <v>0</v>
      </c>
      <c r="AF48" s="166"/>
    </row>
    <row r="49" spans="1:32" ht="14.25">
      <c r="A49" s="21"/>
      <c r="B49" s="19"/>
      <c r="C49" s="19" t="s">
        <v>156</v>
      </c>
      <c r="D49" s="1" t="s">
        <v>388</v>
      </c>
      <c r="E49" s="7">
        <v>1118</v>
      </c>
      <c r="F49" s="9">
        <v>40</v>
      </c>
      <c r="G49" s="9">
        <v>65</v>
      </c>
      <c r="H49" s="7">
        <v>0</v>
      </c>
      <c r="I49" s="26">
        <v>40</v>
      </c>
      <c r="K49" s="26">
        <v>264</v>
      </c>
      <c r="L49" s="26">
        <v>288.25</v>
      </c>
      <c r="M49" s="26">
        <v>108</v>
      </c>
      <c r="N49" s="26">
        <v>194</v>
      </c>
      <c r="O49" s="26">
        <v>471</v>
      </c>
      <c r="P49" s="26">
        <v>394.75</v>
      </c>
      <c r="Q49" s="26">
        <v>105.3</v>
      </c>
      <c r="R49" s="26">
        <v>121</v>
      </c>
      <c r="S49" s="26">
        <v>185</v>
      </c>
      <c r="T49" s="26">
        <v>113.33</v>
      </c>
      <c r="U49" s="137">
        <v>145</v>
      </c>
      <c r="V49" s="137">
        <v>3122</v>
      </c>
      <c r="W49" s="137">
        <v>4505.21</v>
      </c>
      <c r="X49" s="137">
        <v>3949.2</v>
      </c>
      <c r="Y49" s="26">
        <v>0</v>
      </c>
      <c r="Z49" s="137">
        <f t="shared" si="5"/>
        <v>0</v>
      </c>
      <c r="AA49" s="137">
        <v>2454</v>
      </c>
      <c r="AB49" s="64" t="e">
        <f t="shared" si="7"/>
        <v>#DIV/0!</v>
      </c>
      <c r="AC49" s="26">
        <v>0</v>
      </c>
      <c r="AD49" s="26"/>
      <c r="AE49" s="26">
        <f t="shared" si="6"/>
        <v>0</v>
      </c>
      <c r="AF49" s="166"/>
    </row>
    <row r="50" spans="1:32" ht="14.25">
      <c r="A50" s="21"/>
      <c r="B50" s="19"/>
      <c r="C50" s="19" t="s">
        <v>146</v>
      </c>
      <c r="D50" s="1" t="s">
        <v>1181</v>
      </c>
      <c r="E50" s="7"/>
      <c r="F50" s="9"/>
      <c r="G50" s="9"/>
      <c r="H50" s="7">
        <v>10400</v>
      </c>
      <c r="K50" s="26">
        <v>0</v>
      </c>
      <c r="L50" s="26">
        <v>0</v>
      </c>
      <c r="M50" s="26">
        <v>0</v>
      </c>
      <c r="N50" s="26">
        <v>0</v>
      </c>
      <c r="Q50" s="26">
        <v>0</v>
      </c>
      <c r="R50" s="26">
        <v>0</v>
      </c>
      <c r="S50" s="26">
        <v>0</v>
      </c>
      <c r="T50" s="26">
        <v>0</v>
      </c>
      <c r="U50" s="137">
        <v>0</v>
      </c>
      <c r="V50" s="137">
        <v>0</v>
      </c>
      <c r="W50" s="137">
        <v>0</v>
      </c>
      <c r="X50" s="137">
        <v>0</v>
      </c>
      <c r="Y50" s="26">
        <v>0</v>
      </c>
      <c r="Z50" s="137">
        <f t="shared" si="5"/>
        <v>0</v>
      </c>
      <c r="AA50" s="137">
        <v>0</v>
      </c>
      <c r="AB50" s="64">
        <v>0</v>
      </c>
      <c r="AC50" s="26">
        <v>0</v>
      </c>
      <c r="AD50" s="26"/>
      <c r="AE50" s="26">
        <f t="shared" si="6"/>
        <v>0</v>
      </c>
      <c r="AF50" s="166"/>
    </row>
    <row r="51" spans="1:32" ht="14.25">
      <c r="A51" s="21"/>
      <c r="B51" s="19"/>
      <c r="C51" s="19" t="s">
        <v>779</v>
      </c>
      <c r="D51" s="1" t="s">
        <v>389</v>
      </c>
      <c r="E51" s="7">
        <v>3555</v>
      </c>
      <c r="F51" s="9">
        <v>1218.26</v>
      </c>
      <c r="G51" s="9">
        <v>2870.32</v>
      </c>
      <c r="H51" s="7">
        <v>2901.2</v>
      </c>
      <c r="I51" s="7">
        <v>2765.73</v>
      </c>
      <c r="J51" s="7">
        <v>3606.6</v>
      </c>
      <c r="K51" s="7">
        <v>4618.47</v>
      </c>
      <c r="L51" s="7">
        <v>5146.91</v>
      </c>
      <c r="M51" s="7">
        <v>4313.06</v>
      </c>
      <c r="N51" s="7">
        <v>4466.59</v>
      </c>
      <c r="O51" s="7">
        <v>4162.95</v>
      </c>
      <c r="P51" s="7">
        <v>5843.64</v>
      </c>
      <c r="Q51" s="7">
        <v>5679.53</v>
      </c>
      <c r="R51" s="7">
        <v>3871.75</v>
      </c>
      <c r="S51" s="7">
        <v>3949.04</v>
      </c>
      <c r="T51" s="7">
        <v>5175.53</v>
      </c>
      <c r="U51" s="141">
        <v>7327.96</v>
      </c>
      <c r="V51" s="141">
        <v>9132.94</v>
      </c>
      <c r="W51" s="141">
        <v>6597.82</v>
      </c>
      <c r="X51" s="141">
        <v>7789.73</v>
      </c>
      <c r="Y51" s="26">
        <v>10000</v>
      </c>
      <c r="Z51" s="137">
        <f t="shared" si="5"/>
        <v>10000</v>
      </c>
      <c r="AA51" s="137">
        <v>7407.5</v>
      </c>
      <c r="AB51" s="64">
        <f t="shared" si="7"/>
        <v>0.74075</v>
      </c>
      <c r="AC51" s="26">
        <v>12000</v>
      </c>
      <c r="AD51" s="26"/>
      <c r="AE51" s="26">
        <f>SUM(AC51:AD51)</f>
        <v>12000</v>
      </c>
      <c r="AF51" s="166"/>
    </row>
    <row r="52" spans="1:32" ht="14.25">
      <c r="A52" s="21"/>
      <c r="B52" s="19"/>
      <c r="C52" s="19" t="s">
        <v>780</v>
      </c>
      <c r="D52" s="1" t="s">
        <v>390</v>
      </c>
      <c r="E52" s="7">
        <v>9192</v>
      </c>
      <c r="F52" s="9">
        <v>19241.86</v>
      </c>
      <c r="G52" s="9">
        <v>2611.07</v>
      </c>
      <c r="H52" s="7">
        <v>3911.77</v>
      </c>
      <c r="I52" s="7">
        <v>8981.25</v>
      </c>
      <c r="J52" s="7">
        <v>12458.31</v>
      </c>
      <c r="K52" s="7">
        <v>7729.7</v>
      </c>
      <c r="L52" s="7">
        <v>27351.63</v>
      </c>
      <c r="M52" s="7">
        <v>1931.43</v>
      </c>
      <c r="N52" s="7">
        <v>9353.21</v>
      </c>
      <c r="O52" s="7">
        <v>8721.3</v>
      </c>
      <c r="P52" s="7">
        <v>10231.28</v>
      </c>
      <c r="Q52" s="7">
        <v>104649.57</v>
      </c>
      <c r="R52" s="7">
        <v>15161.32</v>
      </c>
      <c r="S52" s="7">
        <v>61417.85</v>
      </c>
      <c r="T52" s="7">
        <v>38583.81</v>
      </c>
      <c r="U52" s="141">
        <v>134938.15</v>
      </c>
      <c r="V52" s="141">
        <v>35009.47</v>
      </c>
      <c r="W52" s="141">
        <v>69866.36</v>
      </c>
      <c r="X52" s="141">
        <v>39474.48</v>
      </c>
      <c r="Y52" s="26">
        <v>135000</v>
      </c>
      <c r="Z52" s="137">
        <f t="shared" si="5"/>
        <v>135000</v>
      </c>
      <c r="AA52" s="137">
        <v>51794.96</v>
      </c>
      <c r="AB52" s="64">
        <f t="shared" si="7"/>
        <v>0.3836663703703704</v>
      </c>
      <c r="AC52" s="137">
        <v>150000</v>
      </c>
      <c r="AD52" s="26"/>
      <c r="AE52" s="26">
        <f t="shared" si="6"/>
        <v>150000</v>
      </c>
      <c r="AF52" s="166"/>
    </row>
    <row r="53" spans="1:32" ht="14.25">
      <c r="A53" s="21"/>
      <c r="B53" s="19"/>
      <c r="C53" s="19" t="s">
        <v>781</v>
      </c>
      <c r="D53" s="1" t="s">
        <v>391</v>
      </c>
      <c r="E53" s="7">
        <v>10432</v>
      </c>
      <c r="F53" s="9">
        <v>23644.47</v>
      </c>
      <c r="G53" s="9">
        <v>24549.86</v>
      </c>
      <c r="H53" s="7">
        <v>30714.53</v>
      </c>
      <c r="I53" s="7">
        <v>215650.82</v>
      </c>
      <c r="J53" s="7">
        <v>50183.24</v>
      </c>
      <c r="K53" s="7">
        <v>36653.05</v>
      </c>
      <c r="L53" s="7">
        <v>100471.07</v>
      </c>
      <c r="M53" s="7">
        <v>63584.87</v>
      </c>
      <c r="N53" s="7">
        <v>70516.93</v>
      </c>
      <c r="O53" s="7">
        <v>70570.26</v>
      </c>
      <c r="P53" s="7">
        <v>65830.45</v>
      </c>
      <c r="Q53" s="7">
        <v>66028.08</v>
      </c>
      <c r="R53" s="7">
        <v>80723.78</v>
      </c>
      <c r="S53" s="7">
        <v>89592.64</v>
      </c>
      <c r="T53" s="7">
        <v>103303.16</v>
      </c>
      <c r="U53" s="141">
        <v>523619.71</v>
      </c>
      <c r="V53" s="141">
        <v>488402.09</v>
      </c>
      <c r="W53" s="141">
        <v>120000.2</v>
      </c>
      <c r="X53" s="141">
        <v>213869.02</v>
      </c>
      <c r="Y53" s="26">
        <v>125000</v>
      </c>
      <c r="Z53" s="137">
        <f t="shared" si="5"/>
        <v>125000</v>
      </c>
      <c r="AA53" s="137">
        <v>105782.6</v>
      </c>
      <c r="AB53" s="64">
        <f t="shared" si="7"/>
        <v>0.8462608</v>
      </c>
      <c r="AC53" s="137">
        <v>125000</v>
      </c>
      <c r="AD53" s="26"/>
      <c r="AE53" s="26">
        <f t="shared" si="6"/>
        <v>125000</v>
      </c>
      <c r="AF53" s="166"/>
    </row>
    <row r="54" spans="1:32" ht="14.25">
      <c r="A54" s="21"/>
      <c r="B54" s="19"/>
      <c r="C54" s="175" t="s">
        <v>1289</v>
      </c>
      <c r="D54" s="1" t="s">
        <v>1290</v>
      </c>
      <c r="E54" s="7"/>
      <c r="F54" s="9"/>
      <c r="G54" s="9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>
        <v>0</v>
      </c>
      <c r="T54" s="7">
        <v>0</v>
      </c>
      <c r="U54" s="141">
        <v>0</v>
      </c>
      <c r="V54" s="141">
        <v>0</v>
      </c>
      <c r="W54" s="141">
        <v>290144.33</v>
      </c>
      <c r="X54" s="141">
        <v>272550.56</v>
      </c>
      <c r="Y54" s="26">
        <v>300000</v>
      </c>
      <c r="Z54" s="137">
        <f t="shared" si="5"/>
        <v>300000</v>
      </c>
      <c r="AA54" s="137">
        <v>165324.69</v>
      </c>
      <c r="AB54" s="64">
        <f t="shared" si="7"/>
        <v>0.5510823</v>
      </c>
      <c r="AC54" s="26">
        <v>300000</v>
      </c>
      <c r="AD54" s="26"/>
      <c r="AE54" s="26">
        <f t="shared" si="6"/>
        <v>300000</v>
      </c>
      <c r="AF54" s="166"/>
    </row>
    <row r="55" spans="1:32" ht="14.25">
      <c r="A55" s="21"/>
      <c r="B55" s="19"/>
      <c r="C55" s="19" t="s">
        <v>1020</v>
      </c>
      <c r="D55" s="1" t="s">
        <v>1021</v>
      </c>
      <c r="E55" s="7"/>
      <c r="F55" s="9"/>
      <c r="G55" s="9"/>
      <c r="H55" s="7"/>
      <c r="I55" s="7"/>
      <c r="J55" s="7"/>
      <c r="K55" s="7">
        <v>0</v>
      </c>
      <c r="L55" s="7">
        <v>9000</v>
      </c>
      <c r="M55" s="7">
        <v>9000</v>
      </c>
      <c r="N55" s="7">
        <v>9000</v>
      </c>
      <c r="O55" s="7">
        <v>9000</v>
      </c>
      <c r="P55" s="7">
        <v>9900</v>
      </c>
      <c r="Q55" s="7">
        <v>4950</v>
      </c>
      <c r="R55" s="7">
        <v>4950</v>
      </c>
      <c r="S55" s="7">
        <v>0</v>
      </c>
      <c r="T55" s="7">
        <v>0</v>
      </c>
      <c r="U55" s="141">
        <v>0</v>
      </c>
      <c r="V55" s="141">
        <v>0</v>
      </c>
      <c r="W55" s="141">
        <v>0</v>
      </c>
      <c r="X55" s="141">
        <v>0</v>
      </c>
      <c r="Y55" s="26">
        <v>0</v>
      </c>
      <c r="Z55" s="137">
        <f t="shared" si="5"/>
        <v>0</v>
      </c>
      <c r="AA55" s="141">
        <v>0</v>
      </c>
      <c r="AB55" s="64">
        <v>0</v>
      </c>
      <c r="AC55" s="26">
        <v>0</v>
      </c>
      <c r="AD55" s="26"/>
      <c r="AE55" s="26">
        <f t="shared" si="6"/>
        <v>0</v>
      </c>
      <c r="AF55" s="166"/>
    </row>
    <row r="56" spans="1:32" ht="14.25">
      <c r="A56" s="21"/>
      <c r="B56" s="19"/>
      <c r="C56" s="19" t="s">
        <v>1022</v>
      </c>
      <c r="D56" s="1" t="s">
        <v>1026</v>
      </c>
      <c r="E56" s="7"/>
      <c r="F56" s="9"/>
      <c r="G56" s="9"/>
      <c r="H56" s="7"/>
      <c r="I56" s="7"/>
      <c r="J56" s="7"/>
      <c r="K56" s="7">
        <v>0</v>
      </c>
      <c r="L56" s="7">
        <v>6000</v>
      </c>
      <c r="M56" s="7">
        <v>6000</v>
      </c>
      <c r="N56" s="7">
        <v>6074.5</v>
      </c>
      <c r="O56" s="7">
        <v>6000</v>
      </c>
      <c r="P56" s="7">
        <v>6600</v>
      </c>
      <c r="Q56" s="7">
        <v>6600</v>
      </c>
      <c r="R56" s="7">
        <v>6600</v>
      </c>
      <c r="S56" s="7">
        <v>6600</v>
      </c>
      <c r="T56" s="7">
        <v>4219.85</v>
      </c>
      <c r="U56" s="141">
        <v>0</v>
      </c>
      <c r="V56" s="141">
        <v>6600</v>
      </c>
      <c r="W56" s="141">
        <v>7128</v>
      </c>
      <c r="X56" s="141">
        <v>0</v>
      </c>
      <c r="Y56" s="26">
        <v>7128</v>
      </c>
      <c r="Z56" s="137">
        <f t="shared" si="5"/>
        <v>7128</v>
      </c>
      <c r="AA56" s="141">
        <v>0</v>
      </c>
      <c r="AB56" s="64">
        <f t="shared" si="7"/>
        <v>0</v>
      </c>
      <c r="AC56" s="26">
        <v>7128</v>
      </c>
      <c r="AD56" s="26"/>
      <c r="AE56" s="26">
        <f t="shared" si="6"/>
        <v>7128</v>
      </c>
      <c r="AF56" s="166"/>
    </row>
    <row r="57" spans="1:32" ht="14.25">
      <c r="A57" s="21"/>
      <c r="B57" s="19"/>
      <c r="C57" s="19" t="s">
        <v>1023</v>
      </c>
      <c r="D57" s="1" t="s">
        <v>1027</v>
      </c>
      <c r="E57" s="7"/>
      <c r="F57" s="9"/>
      <c r="G57" s="9"/>
      <c r="H57" s="7"/>
      <c r="I57" s="7"/>
      <c r="J57" s="7"/>
      <c r="K57" s="7">
        <v>0</v>
      </c>
      <c r="L57" s="7">
        <v>8000</v>
      </c>
      <c r="M57" s="7">
        <v>8000</v>
      </c>
      <c r="N57" s="7">
        <v>8000</v>
      </c>
      <c r="O57" s="7">
        <v>8000</v>
      </c>
      <c r="P57" s="7">
        <v>8800</v>
      </c>
      <c r="Q57" s="7">
        <v>4400</v>
      </c>
      <c r="R57" s="7">
        <v>4400</v>
      </c>
      <c r="S57" s="7">
        <v>0</v>
      </c>
      <c r="T57" s="7">
        <v>0</v>
      </c>
      <c r="U57" s="141">
        <v>0</v>
      </c>
      <c r="V57" s="141">
        <v>0</v>
      </c>
      <c r="W57" s="141">
        <v>0</v>
      </c>
      <c r="X57" s="141">
        <v>0</v>
      </c>
      <c r="Y57" s="26">
        <v>0</v>
      </c>
      <c r="Z57" s="137">
        <f t="shared" si="5"/>
        <v>0</v>
      </c>
      <c r="AA57" s="141">
        <v>0</v>
      </c>
      <c r="AB57" s="64">
        <v>0</v>
      </c>
      <c r="AC57" s="26">
        <v>0</v>
      </c>
      <c r="AD57" s="26"/>
      <c r="AE57" s="26">
        <f t="shared" si="6"/>
        <v>0</v>
      </c>
      <c r="AF57" s="166"/>
    </row>
    <row r="58" spans="1:32" ht="14.25">
      <c r="A58" s="21"/>
      <c r="B58" s="19"/>
      <c r="C58" s="19" t="s">
        <v>1024</v>
      </c>
      <c r="D58" s="1" t="s">
        <v>1028</v>
      </c>
      <c r="E58" s="7"/>
      <c r="F58" s="9"/>
      <c r="G58" s="9"/>
      <c r="H58" s="7"/>
      <c r="I58" s="7"/>
      <c r="J58" s="7"/>
      <c r="K58" s="7">
        <v>0</v>
      </c>
      <c r="L58" s="7">
        <v>8000</v>
      </c>
      <c r="M58" s="7">
        <v>8000</v>
      </c>
      <c r="N58" s="7">
        <v>8000</v>
      </c>
      <c r="O58" s="7">
        <v>8000</v>
      </c>
      <c r="P58" s="7">
        <v>8800</v>
      </c>
      <c r="Q58" s="7">
        <v>4400</v>
      </c>
      <c r="R58" s="7">
        <v>4400</v>
      </c>
      <c r="S58" s="7">
        <v>0</v>
      </c>
      <c r="T58" s="7">
        <v>0</v>
      </c>
      <c r="U58" s="141">
        <v>0</v>
      </c>
      <c r="V58" s="141">
        <v>0</v>
      </c>
      <c r="W58" s="141">
        <v>0</v>
      </c>
      <c r="X58" s="141">
        <v>0</v>
      </c>
      <c r="Y58" s="26">
        <v>0</v>
      </c>
      <c r="Z58" s="137">
        <f t="shared" si="5"/>
        <v>0</v>
      </c>
      <c r="AA58" s="141">
        <v>0</v>
      </c>
      <c r="AB58" s="64">
        <v>0</v>
      </c>
      <c r="AC58" s="26">
        <v>0</v>
      </c>
      <c r="AD58" s="26"/>
      <c r="AE58" s="26">
        <f t="shared" si="6"/>
        <v>0</v>
      </c>
      <c r="AF58" s="166"/>
    </row>
    <row r="59" spans="1:32" ht="14.25">
      <c r="A59" s="21"/>
      <c r="B59" s="19"/>
      <c r="C59" s="19" t="s">
        <v>1025</v>
      </c>
      <c r="D59" s="1" t="s">
        <v>1029</v>
      </c>
      <c r="E59" s="7"/>
      <c r="F59" s="9"/>
      <c r="G59" s="9"/>
      <c r="H59" s="7"/>
      <c r="I59" s="7"/>
      <c r="J59" s="7"/>
      <c r="K59" s="7">
        <v>0</v>
      </c>
      <c r="L59" s="7">
        <v>10000</v>
      </c>
      <c r="M59" s="7">
        <v>10000</v>
      </c>
      <c r="N59" s="7">
        <v>10000</v>
      </c>
      <c r="O59" s="7">
        <v>10000</v>
      </c>
      <c r="P59" s="7">
        <v>11000</v>
      </c>
      <c r="Q59" s="7">
        <v>11000</v>
      </c>
      <c r="R59" s="7">
        <v>11000</v>
      </c>
      <c r="S59" s="7">
        <v>11000</v>
      </c>
      <c r="T59" s="7">
        <v>5500</v>
      </c>
      <c r="U59" s="141">
        <v>0</v>
      </c>
      <c r="V59" s="141">
        <v>11000</v>
      </c>
      <c r="W59" s="141">
        <v>11880</v>
      </c>
      <c r="X59" s="141">
        <v>0</v>
      </c>
      <c r="Y59" s="26">
        <v>11880</v>
      </c>
      <c r="Z59" s="137">
        <f t="shared" si="5"/>
        <v>11880</v>
      </c>
      <c r="AA59" s="141">
        <v>0</v>
      </c>
      <c r="AB59" s="64">
        <f t="shared" si="7"/>
        <v>0</v>
      </c>
      <c r="AC59" s="26">
        <v>11800</v>
      </c>
      <c r="AD59" s="26"/>
      <c r="AE59" s="26">
        <f t="shared" si="6"/>
        <v>11800</v>
      </c>
      <c r="AF59" s="166"/>
    </row>
    <row r="60" spans="1:32" ht="14.25">
      <c r="A60" s="21"/>
      <c r="B60" s="19"/>
      <c r="C60" s="19" t="s">
        <v>782</v>
      </c>
      <c r="D60" s="1" t="s">
        <v>321</v>
      </c>
      <c r="E60" s="7"/>
      <c r="F60" s="9">
        <v>242.5</v>
      </c>
      <c r="G60" s="9">
        <v>842</v>
      </c>
      <c r="H60" s="9">
        <v>112.19</v>
      </c>
      <c r="I60" s="9">
        <v>0</v>
      </c>
      <c r="J60" s="9">
        <v>870.8</v>
      </c>
      <c r="K60" s="9">
        <v>612.99</v>
      </c>
      <c r="L60" s="9">
        <v>2126.23</v>
      </c>
      <c r="M60" s="9">
        <v>1107.72</v>
      </c>
      <c r="N60" s="9">
        <v>1735.1</v>
      </c>
      <c r="O60" s="9">
        <v>1979.58</v>
      </c>
      <c r="P60" s="9">
        <v>4001.04</v>
      </c>
      <c r="Q60" s="9">
        <v>2643.57</v>
      </c>
      <c r="R60" s="9">
        <v>1002.77</v>
      </c>
      <c r="S60" s="9">
        <v>1834.52</v>
      </c>
      <c r="T60" s="9">
        <v>3098.48</v>
      </c>
      <c r="U60" s="139">
        <v>2398.57</v>
      </c>
      <c r="V60" s="139">
        <v>1018.5</v>
      </c>
      <c r="W60" s="139">
        <v>1448.94</v>
      </c>
      <c r="X60" s="139">
        <v>3523.45</v>
      </c>
      <c r="Y60" s="26">
        <v>4000</v>
      </c>
      <c r="Z60" s="137">
        <f t="shared" si="5"/>
        <v>4000</v>
      </c>
      <c r="AA60" s="137">
        <v>3671.43</v>
      </c>
      <c r="AB60" s="64">
        <f t="shared" si="7"/>
        <v>0.9178575</v>
      </c>
      <c r="AC60" s="26">
        <v>6000</v>
      </c>
      <c r="AD60" s="26"/>
      <c r="AE60" s="26">
        <f t="shared" si="6"/>
        <v>6000</v>
      </c>
      <c r="AF60" s="166"/>
    </row>
    <row r="61" spans="1:32" ht="14.25">
      <c r="A61" s="21"/>
      <c r="B61" s="19"/>
      <c r="C61" s="19" t="s">
        <v>800</v>
      </c>
      <c r="D61" s="1" t="s">
        <v>187</v>
      </c>
      <c r="E61" s="7">
        <v>286831</v>
      </c>
      <c r="F61" s="9">
        <v>266627.34</v>
      </c>
      <c r="G61" s="9">
        <v>253196.28</v>
      </c>
      <c r="H61" s="7">
        <v>261735.97</v>
      </c>
      <c r="I61" s="7">
        <v>233135.33</v>
      </c>
      <c r="J61" s="7">
        <v>261966.72</v>
      </c>
      <c r="K61" s="7">
        <v>252989.21</v>
      </c>
      <c r="L61" s="7">
        <v>221199.86</v>
      </c>
      <c r="M61" s="7">
        <v>211998.05</v>
      </c>
      <c r="N61" s="7">
        <v>271335.46</v>
      </c>
      <c r="O61" s="7">
        <v>283857.89</v>
      </c>
      <c r="P61" s="7">
        <v>310451.42</v>
      </c>
      <c r="Q61" s="7">
        <v>326350.32</v>
      </c>
      <c r="R61" s="7">
        <v>300181.71</v>
      </c>
      <c r="S61" s="7">
        <v>310413.13</v>
      </c>
      <c r="T61" s="7">
        <v>316010.81</v>
      </c>
      <c r="U61" s="141">
        <v>331858.64</v>
      </c>
      <c r="V61" s="141">
        <v>278435.35</v>
      </c>
      <c r="W61" s="141">
        <v>302240.78</v>
      </c>
      <c r="X61" s="141">
        <v>334955.7</v>
      </c>
      <c r="Y61" s="26">
        <v>337500</v>
      </c>
      <c r="Z61" s="137">
        <f t="shared" si="5"/>
        <v>337500</v>
      </c>
      <c r="AA61" s="137">
        <v>205847.04</v>
      </c>
      <c r="AB61" s="64">
        <f t="shared" si="7"/>
        <v>0.6099171555555556</v>
      </c>
      <c r="AC61" s="26">
        <v>350000</v>
      </c>
      <c r="AD61" s="26"/>
      <c r="AE61" s="26">
        <f t="shared" si="6"/>
        <v>350000</v>
      </c>
      <c r="AF61" s="166"/>
    </row>
    <row r="62" spans="1:32" ht="14.25">
      <c r="A62" s="21"/>
      <c r="B62" s="19"/>
      <c r="C62" s="19" t="s">
        <v>729</v>
      </c>
      <c r="D62" s="1" t="s">
        <v>1215</v>
      </c>
      <c r="E62" s="7"/>
      <c r="F62" s="9"/>
      <c r="G62" s="9"/>
      <c r="H62" s="7"/>
      <c r="I62" s="7">
        <v>49426.65</v>
      </c>
      <c r="J62" s="7">
        <v>49084.83</v>
      </c>
      <c r="K62" s="7">
        <v>25426.06</v>
      </c>
      <c r="L62" s="7">
        <v>79960.56</v>
      </c>
      <c r="M62" s="7">
        <v>76340.55</v>
      </c>
      <c r="N62" s="7">
        <v>69960</v>
      </c>
      <c r="O62" s="7">
        <v>80358.07</v>
      </c>
      <c r="P62" s="7">
        <v>83570.93</v>
      </c>
      <c r="Q62" s="7">
        <v>76346.92</v>
      </c>
      <c r="R62" s="7">
        <v>69960</v>
      </c>
      <c r="S62" s="7">
        <v>76320</v>
      </c>
      <c r="T62" s="7">
        <v>76343.38</v>
      </c>
      <c r="U62" s="141">
        <v>97517.95</v>
      </c>
      <c r="V62" s="141">
        <v>245540.03</v>
      </c>
      <c r="W62" s="141">
        <v>195754.71</v>
      </c>
      <c r="X62" s="141">
        <v>208374.26</v>
      </c>
      <c r="Y62" s="26">
        <v>235000</v>
      </c>
      <c r="Z62" s="137">
        <f t="shared" si="5"/>
        <v>235000</v>
      </c>
      <c r="AA62" s="137">
        <v>206324.35</v>
      </c>
      <c r="AB62" s="64">
        <f t="shared" si="7"/>
        <v>0.8779759574468086</v>
      </c>
      <c r="AC62" s="26">
        <v>440000</v>
      </c>
      <c r="AD62" s="26"/>
      <c r="AE62" s="26">
        <f t="shared" si="6"/>
        <v>440000</v>
      </c>
      <c r="AF62" s="166"/>
    </row>
    <row r="63" spans="1:32" ht="15" thickBot="1">
      <c r="A63" s="21"/>
      <c r="B63" s="19"/>
      <c r="C63" s="32" t="s">
        <v>801</v>
      </c>
      <c r="D63" s="38" t="s">
        <v>1216</v>
      </c>
      <c r="E63" s="34">
        <v>32878</v>
      </c>
      <c r="F63" s="35">
        <v>9897.26</v>
      </c>
      <c r="G63" s="35">
        <v>4401.6</v>
      </c>
      <c r="H63" s="34">
        <v>34378.19</v>
      </c>
      <c r="I63" s="34">
        <v>733.31</v>
      </c>
      <c r="J63" s="34">
        <v>1419.41</v>
      </c>
      <c r="K63" s="34">
        <v>0</v>
      </c>
      <c r="L63" s="34">
        <v>0</v>
      </c>
      <c r="M63" s="34">
        <v>0</v>
      </c>
      <c r="N63" s="34">
        <v>6360</v>
      </c>
      <c r="O63" s="34"/>
      <c r="P63" s="34">
        <v>699</v>
      </c>
      <c r="Q63" s="34">
        <v>720</v>
      </c>
      <c r="R63" s="34">
        <v>0</v>
      </c>
      <c r="S63" s="34">
        <v>0</v>
      </c>
      <c r="T63" s="34">
        <v>0</v>
      </c>
      <c r="U63" s="151">
        <v>0</v>
      </c>
      <c r="V63" s="151">
        <v>5000</v>
      </c>
      <c r="W63" s="151">
        <v>0</v>
      </c>
      <c r="X63" s="151">
        <v>32270.12</v>
      </c>
      <c r="Y63" s="36">
        <v>40000</v>
      </c>
      <c r="Z63" s="138">
        <f t="shared" si="5"/>
        <v>40000</v>
      </c>
      <c r="AA63" s="138">
        <v>0</v>
      </c>
      <c r="AB63" s="65">
        <v>0</v>
      </c>
      <c r="AC63" s="36">
        <v>40000</v>
      </c>
      <c r="AD63" s="36"/>
      <c r="AE63" s="36">
        <f t="shared" si="6"/>
        <v>40000</v>
      </c>
      <c r="AF63" s="166"/>
    </row>
    <row r="64" spans="1:32" ht="14.25">
      <c r="A64" s="21"/>
      <c r="B64" s="19"/>
      <c r="C64" s="19"/>
      <c r="D64" s="1" t="s">
        <v>513</v>
      </c>
      <c r="E64" s="7">
        <f aca="true" t="shared" si="8" ref="E64:AA64">SUM(E35:E63)</f>
        <v>760605</v>
      </c>
      <c r="F64" s="7">
        <f t="shared" si="8"/>
        <v>573005.29</v>
      </c>
      <c r="G64" s="7">
        <f t="shared" si="8"/>
        <v>519826.92000000004</v>
      </c>
      <c r="H64" s="7">
        <f t="shared" si="8"/>
        <v>658640.4700000002</v>
      </c>
      <c r="I64" s="7">
        <f t="shared" si="8"/>
        <v>725865.15</v>
      </c>
      <c r="J64" s="7">
        <f t="shared" si="8"/>
        <v>607028.6</v>
      </c>
      <c r="K64" s="7">
        <f t="shared" si="8"/>
        <v>579111.04</v>
      </c>
      <c r="L64" s="7">
        <f t="shared" si="8"/>
        <v>764868.1699999999</v>
      </c>
      <c r="M64" s="7">
        <f t="shared" si="8"/>
        <v>682528.99</v>
      </c>
      <c r="N64" s="7">
        <f t="shared" si="8"/>
        <v>785059.79</v>
      </c>
      <c r="O64" s="7">
        <f t="shared" si="8"/>
        <v>795744.8700000001</v>
      </c>
      <c r="P64" s="7">
        <f t="shared" si="8"/>
        <v>854941.51</v>
      </c>
      <c r="Q64" s="7">
        <f t="shared" si="8"/>
        <v>996263.9999999999</v>
      </c>
      <c r="R64" s="7">
        <f t="shared" si="8"/>
        <v>886828.74</v>
      </c>
      <c r="S64" s="141">
        <f t="shared" si="8"/>
        <v>982769.09</v>
      </c>
      <c r="T64" s="141">
        <f t="shared" si="8"/>
        <v>878144.0399999999</v>
      </c>
      <c r="U64" s="141">
        <f t="shared" si="8"/>
        <v>1437352.95</v>
      </c>
      <c r="V64" s="141">
        <f t="shared" si="8"/>
        <v>1515213.99</v>
      </c>
      <c r="W64" s="141">
        <f t="shared" si="8"/>
        <v>1496436.3699999999</v>
      </c>
      <c r="X64" s="141">
        <f t="shared" si="8"/>
        <v>1448691.92</v>
      </c>
      <c r="Y64" s="141">
        <f t="shared" si="8"/>
        <v>1691464</v>
      </c>
      <c r="Z64" s="141">
        <f t="shared" si="8"/>
        <v>1691464</v>
      </c>
      <c r="AA64" s="141">
        <f t="shared" si="8"/>
        <v>852804.32</v>
      </c>
      <c r="AB64" s="64">
        <f>SUM(AA64/Z64)</f>
        <v>0.5041811826914436</v>
      </c>
      <c r="AC64" s="26">
        <f>SUM(AC35:AC63)</f>
        <v>1937284</v>
      </c>
      <c r="AD64" s="26">
        <f>SUM(AD35:AD63)</f>
        <v>0</v>
      </c>
      <c r="AE64" s="26">
        <f>SUM(AE35:AE63)</f>
        <v>1937284</v>
      </c>
      <c r="AF64" s="166"/>
    </row>
    <row r="65" spans="1:32" ht="14.25">
      <c r="A65" s="21"/>
      <c r="B65" s="19"/>
      <c r="C65" s="19"/>
      <c r="E65" s="7"/>
      <c r="F65" s="9"/>
      <c r="G65" s="9"/>
      <c r="H65" s="9"/>
      <c r="AB65" s="64"/>
      <c r="AC65" s="26"/>
      <c r="AD65" s="26"/>
      <c r="AE65" s="26"/>
      <c r="AF65" s="166"/>
    </row>
    <row r="66" spans="1:32" ht="14.25">
      <c r="A66" s="21" t="s">
        <v>499</v>
      </c>
      <c r="B66" s="19">
        <v>8310</v>
      </c>
      <c r="C66" s="22" t="s">
        <v>223</v>
      </c>
      <c r="D66" s="18" t="s">
        <v>392</v>
      </c>
      <c r="E66" s="7"/>
      <c r="F66" s="9"/>
      <c r="G66" s="9"/>
      <c r="H66" s="9"/>
      <c r="AB66" s="64"/>
      <c r="AC66" s="26"/>
      <c r="AD66" s="26"/>
      <c r="AE66" s="26"/>
      <c r="AF66" s="166"/>
    </row>
    <row r="67" spans="1:32" ht="14.25">
      <c r="A67" s="21"/>
      <c r="B67" s="19"/>
      <c r="C67" s="19" t="s">
        <v>783</v>
      </c>
      <c r="D67" s="1" t="s">
        <v>119</v>
      </c>
      <c r="E67" s="7">
        <v>273029</v>
      </c>
      <c r="F67" s="9">
        <v>0</v>
      </c>
      <c r="G67" s="9"/>
      <c r="H67" s="7">
        <v>0</v>
      </c>
      <c r="K67" s="26">
        <v>0</v>
      </c>
      <c r="L67" s="26">
        <v>0</v>
      </c>
      <c r="M67" s="26">
        <v>0</v>
      </c>
      <c r="N67" s="26">
        <v>0</v>
      </c>
      <c r="S67" s="26">
        <v>0</v>
      </c>
      <c r="T67" s="26">
        <v>0</v>
      </c>
      <c r="U67" s="137">
        <v>0</v>
      </c>
      <c r="V67" s="137">
        <v>0</v>
      </c>
      <c r="W67" s="137">
        <v>0</v>
      </c>
      <c r="X67" s="137">
        <v>0</v>
      </c>
      <c r="Y67" s="137">
        <v>0</v>
      </c>
      <c r="Z67" s="137">
        <f>Y67</f>
        <v>0</v>
      </c>
      <c r="AA67" s="137">
        <v>0</v>
      </c>
      <c r="AB67" s="64">
        <v>0</v>
      </c>
      <c r="AC67" s="110">
        <v>0</v>
      </c>
      <c r="AD67" s="26"/>
      <c r="AE67" s="26"/>
      <c r="AF67" s="166"/>
    </row>
    <row r="68" spans="1:32" ht="14.25">
      <c r="A68" s="21"/>
      <c r="B68" s="19"/>
      <c r="C68" s="19" t="s">
        <v>784</v>
      </c>
      <c r="D68" s="1" t="s">
        <v>95</v>
      </c>
      <c r="E68" s="7">
        <v>0</v>
      </c>
      <c r="F68" s="9">
        <v>240.7</v>
      </c>
      <c r="G68" s="9"/>
      <c r="H68" s="7">
        <v>0</v>
      </c>
      <c r="K68" s="26">
        <v>0</v>
      </c>
      <c r="L68" s="26">
        <v>0</v>
      </c>
      <c r="M68" s="26">
        <v>0</v>
      </c>
      <c r="N68" s="26">
        <v>0</v>
      </c>
      <c r="Q68" s="26">
        <v>46.88</v>
      </c>
      <c r="R68" s="26">
        <v>0</v>
      </c>
      <c r="S68" s="26">
        <v>0</v>
      </c>
      <c r="T68" s="26">
        <v>0</v>
      </c>
      <c r="U68" s="137">
        <v>0</v>
      </c>
      <c r="V68" s="137">
        <v>0</v>
      </c>
      <c r="W68" s="137">
        <v>0</v>
      </c>
      <c r="X68" s="137">
        <v>0</v>
      </c>
      <c r="Y68" s="137">
        <v>0</v>
      </c>
      <c r="Z68" s="137">
        <f aca="true" t="shared" si="9" ref="Z68:Z75">Y68</f>
        <v>0</v>
      </c>
      <c r="AA68" s="137">
        <v>0</v>
      </c>
      <c r="AB68" s="64">
        <v>0</v>
      </c>
      <c r="AC68" s="110">
        <v>0</v>
      </c>
      <c r="AD68" s="26"/>
      <c r="AE68" s="26"/>
      <c r="AF68" s="166"/>
    </row>
    <row r="69" spans="1:32" ht="14.25">
      <c r="A69" s="21"/>
      <c r="B69" s="19"/>
      <c r="C69" s="19" t="s">
        <v>785</v>
      </c>
      <c r="D69" s="1" t="s">
        <v>136</v>
      </c>
      <c r="E69" s="7">
        <v>898</v>
      </c>
      <c r="F69" s="9">
        <v>738.83</v>
      </c>
      <c r="G69" s="9"/>
      <c r="H69" s="7">
        <v>0</v>
      </c>
      <c r="K69" s="26">
        <v>0</v>
      </c>
      <c r="L69" s="26">
        <v>0</v>
      </c>
      <c r="M69" s="26">
        <v>0</v>
      </c>
      <c r="N69" s="26">
        <v>0</v>
      </c>
      <c r="Q69" s="26">
        <v>0</v>
      </c>
      <c r="R69" s="26">
        <v>0</v>
      </c>
      <c r="S69" s="26">
        <v>0</v>
      </c>
      <c r="T69" s="26">
        <v>7116.38</v>
      </c>
      <c r="U69" s="137">
        <v>250</v>
      </c>
      <c r="V69" s="137">
        <v>1648.42</v>
      </c>
      <c r="W69" s="137">
        <v>3176.53</v>
      </c>
      <c r="X69" s="137">
        <v>973.99</v>
      </c>
      <c r="Y69" s="137">
        <v>2000</v>
      </c>
      <c r="Z69" s="137">
        <f t="shared" si="9"/>
        <v>2000</v>
      </c>
      <c r="AA69" s="137">
        <v>863.96</v>
      </c>
      <c r="AB69" s="64">
        <f>SUM(AA69/Z69)</f>
        <v>0.43198000000000003</v>
      </c>
      <c r="AC69" s="26">
        <v>2000</v>
      </c>
      <c r="AD69" s="26"/>
      <c r="AE69" s="26">
        <f>SUM(AC69:AD69)</f>
        <v>2000</v>
      </c>
      <c r="AF69" s="166"/>
    </row>
    <row r="70" spans="1:32" ht="14.25">
      <c r="A70" s="21"/>
      <c r="B70" s="19"/>
      <c r="C70" s="19" t="s">
        <v>786</v>
      </c>
      <c r="D70" s="1" t="s">
        <v>393</v>
      </c>
      <c r="E70" s="7">
        <v>276</v>
      </c>
      <c r="F70" s="9">
        <v>721.68</v>
      </c>
      <c r="G70" s="9">
        <v>338.09</v>
      </c>
      <c r="H70" s="7">
        <v>1704.32</v>
      </c>
      <c r="I70" s="7">
        <v>1221.7</v>
      </c>
      <c r="J70" s="7">
        <v>1125.01</v>
      </c>
      <c r="K70" s="7">
        <v>2040.74</v>
      </c>
      <c r="L70" s="7">
        <v>1343.45</v>
      </c>
      <c r="M70" s="7">
        <v>1558.65</v>
      </c>
      <c r="N70" s="7">
        <v>2543.42</v>
      </c>
      <c r="O70" s="7">
        <v>2352.98</v>
      </c>
      <c r="P70" s="7">
        <v>3548.97</v>
      </c>
      <c r="Q70" s="7">
        <v>776.36</v>
      </c>
      <c r="R70" s="7">
        <v>1863.19</v>
      </c>
      <c r="S70" s="7">
        <v>2277.5</v>
      </c>
      <c r="T70" s="7">
        <v>529.12</v>
      </c>
      <c r="U70" s="141">
        <v>2.99</v>
      </c>
      <c r="V70" s="141">
        <v>0</v>
      </c>
      <c r="W70" s="141">
        <v>279.98</v>
      </c>
      <c r="X70" s="141">
        <v>0</v>
      </c>
      <c r="Y70" s="141">
        <v>1000</v>
      </c>
      <c r="Z70" s="137">
        <f t="shared" si="9"/>
        <v>1000</v>
      </c>
      <c r="AA70" s="137">
        <v>0</v>
      </c>
      <c r="AB70" s="64">
        <v>0</v>
      </c>
      <c r="AC70" s="26">
        <v>1000</v>
      </c>
      <c r="AD70" s="26"/>
      <c r="AE70" s="26">
        <f aca="true" t="shared" si="10" ref="AE70:AE75">SUM(AC70:AD70)</f>
        <v>1000</v>
      </c>
      <c r="AF70" s="166"/>
    </row>
    <row r="71" spans="1:32" ht="14.25">
      <c r="A71" s="21"/>
      <c r="B71" s="19"/>
      <c r="C71" s="19" t="s">
        <v>737</v>
      </c>
      <c r="D71" s="1" t="s">
        <v>394</v>
      </c>
      <c r="E71" s="7">
        <v>289</v>
      </c>
      <c r="F71" s="9">
        <v>365</v>
      </c>
      <c r="G71" s="9">
        <v>3591.84</v>
      </c>
      <c r="H71" s="7">
        <v>465.78</v>
      </c>
      <c r="I71" s="7">
        <v>1937.83</v>
      </c>
      <c r="J71" s="7">
        <v>1091.45</v>
      </c>
      <c r="K71" s="7">
        <v>909.99</v>
      </c>
      <c r="L71" s="7">
        <v>2341.86</v>
      </c>
      <c r="M71" s="7">
        <v>1258.71</v>
      </c>
      <c r="N71" s="7">
        <v>649.25</v>
      </c>
      <c r="O71" s="7">
        <v>1482.75</v>
      </c>
      <c r="P71" s="7">
        <v>1228.75</v>
      </c>
      <c r="Q71" s="7">
        <v>3280.84</v>
      </c>
      <c r="R71" s="7">
        <v>284</v>
      </c>
      <c r="S71" s="7">
        <v>3281.73</v>
      </c>
      <c r="T71" s="7">
        <v>1541.75</v>
      </c>
      <c r="U71" s="141">
        <v>1869.38</v>
      </c>
      <c r="V71" s="141">
        <v>1975.81</v>
      </c>
      <c r="W71" s="141">
        <v>1138.58</v>
      </c>
      <c r="X71" s="141">
        <v>2127</v>
      </c>
      <c r="Y71" s="141">
        <v>5000</v>
      </c>
      <c r="Z71" s="137">
        <f t="shared" si="9"/>
        <v>5000</v>
      </c>
      <c r="AA71" s="137">
        <v>1246.05</v>
      </c>
      <c r="AB71" s="64">
        <f>SUM(AA71/Z71)</f>
        <v>0.24921</v>
      </c>
      <c r="AC71" s="26">
        <v>6000</v>
      </c>
      <c r="AD71" s="26"/>
      <c r="AE71" s="26">
        <f t="shared" si="10"/>
        <v>6000</v>
      </c>
      <c r="AF71" s="166"/>
    </row>
    <row r="72" spans="1:32" ht="14.25">
      <c r="A72" s="21"/>
      <c r="B72" s="19"/>
      <c r="C72" s="19" t="s">
        <v>433</v>
      </c>
      <c r="D72" s="1" t="s">
        <v>263</v>
      </c>
      <c r="E72" s="7">
        <v>59101</v>
      </c>
      <c r="F72" s="9">
        <v>56422.13</v>
      </c>
      <c r="G72" s="9">
        <v>65560.83</v>
      </c>
      <c r="H72" s="7">
        <v>61473.97</v>
      </c>
      <c r="I72" s="7">
        <v>59437.78</v>
      </c>
      <c r="J72" s="7">
        <v>67249.93</v>
      </c>
      <c r="K72" s="7">
        <v>85320.65</v>
      </c>
      <c r="L72" s="7">
        <v>85528.09</v>
      </c>
      <c r="M72" s="7">
        <v>95293.63</v>
      </c>
      <c r="N72" s="7">
        <v>88685.44</v>
      </c>
      <c r="O72" s="7">
        <v>74384.66</v>
      </c>
      <c r="P72" s="7">
        <v>76245.96</v>
      </c>
      <c r="Q72" s="7">
        <v>89181.4</v>
      </c>
      <c r="R72" s="7">
        <v>78003.18</v>
      </c>
      <c r="S72" s="7">
        <v>95878.12</v>
      </c>
      <c r="T72" s="7">
        <v>82388.88</v>
      </c>
      <c r="U72" s="141">
        <v>77337.53</v>
      </c>
      <c r="V72" s="141">
        <v>57265.71</v>
      </c>
      <c r="W72" s="141">
        <v>64843.72</v>
      </c>
      <c r="X72" s="141">
        <v>59746.4</v>
      </c>
      <c r="Y72" s="141">
        <v>70000</v>
      </c>
      <c r="Z72" s="137">
        <f t="shared" si="9"/>
        <v>70000</v>
      </c>
      <c r="AA72" s="137">
        <v>55659.66</v>
      </c>
      <c r="AB72" s="64">
        <f>SUM(AA72/Z72)</f>
        <v>0.795138</v>
      </c>
      <c r="AC72" s="26">
        <v>95000</v>
      </c>
      <c r="AD72" s="26"/>
      <c r="AE72" s="26">
        <f t="shared" si="10"/>
        <v>95000</v>
      </c>
      <c r="AF72" s="166"/>
    </row>
    <row r="73" spans="1:32" ht="14.25">
      <c r="A73" s="21"/>
      <c r="B73" s="19"/>
      <c r="C73" s="19" t="s">
        <v>924</v>
      </c>
      <c r="D73" s="1" t="s">
        <v>925</v>
      </c>
      <c r="E73" s="7"/>
      <c r="F73" s="9"/>
      <c r="G73" s="9"/>
      <c r="H73" s="7"/>
      <c r="I73" s="7">
        <v>200</v>
      </c>
      <c r="J73" s="7"/>
      <c r="K73" s="7">
        <v>0</v>
      </c>
      <c r="L73" s="7">
        <v>0</v>
      </c>
      <c r="M73" s="7">
        <v>749.72</v>
      </c>
      <c r="N73" s="7">
        <v>0</v>
      </c>
      <c r="O73" s="7"/>
      <c r="P73" s="7">
        <v>0</v>
      </c>
      <c r="Q73" s="7">
        <v>497.22</v>
      </c>
      <c r="R73" s="7">
        <v>0</v>
      </c>
      <c r="S73" s="7">
        <v>100</v>
      </c>
      <c r="T73" s="26">
        <v>0</v>
      </c>
      <c r="U73" s="137">
        <v>0</v>
      </c>
      <c r="V73" s="137">
        <v>0</v>
      </c>
      <c r="W73" s="137">
        <v>0</v>
      </c>
      <c r="X73" s="137">
        <v>0</v>
      </c>
      <c r="Y73" s="137">
        <v>0</v>
      </c>
      <c r="Z73" s="137">
        <f t="shared" si="9"/>
        <v>0</v>
      </c>
      <c r="AA73" s="137">
        <v>0</v>
      </c>
      <c r="AB73" s="64">
        <v>0</v>
      </c>
      <c r="AC73" s="26">
        <v>0</v>
      </c>
      <c r="AD73" s="26"/>
      <c r="AE73" s="26">
        <f t="shared" si="10"/>
        <v>0</v>
      </c>
      <c r="AF73" s="166"/>
    </row>
    <row r="74" spans="1:32" ht="14.25">
      <c r="A74" s="21"/>
      <c r="B74" s="19"/>
      <c r="C74" s="19" t="s">
        <v>787</v>
      </c>
      <c r="D74" s="1" t="s">
        <v>395</v>
      </c>
      <c r="E74" s="7">
        <v>13879</v>
      </c>
      <c r="F74" s="9">
        <v>14161</v>
      </c>
      <c r="G74" s="9">
        <v>13667</v>
      </c>
      <c r="H74" s="7">
        <v>13590.29</v>
      </c>
      <c r="I74" s="7">
        <v>13008.44</v>
      </c>
      <c r="J74" s="7">
        <v>14467.95</v>
      </c>
      <c r="K74" s="7">
        <v>15283.88</v>
      </c>
      <c r="L74" s="7">
        <v>11189.95</v>
      </c>
      <c r="M74" s="7">
        <v>11089.23</v>
      </c>
      <c r="N74" s="7">
        <v>11666.7</v>
      </c>
      <c r="O74" s="7">
        <v>15230.5</v>
      </c>
      <c r="P74" s="7">
        <v>15221.5</v>
      </c>
      <c r="Q74" s="7">
        <v>15258.42</v>
      </c>
      <c r="R74" s="7">
        <v>14972.62</v>
      </c>
      <c r="S74" s="7">
        <v>17459.79</v>
      </c>
      <c r="T74" s="7">
        <v>19866.71</v>
      </c>
      <c r="U74" s="141">
        <v>19447.82</v>
      </c>
      <c r="V74" s="141">
        <v>21073.8</v>
      </c>
      <c r="W74" s="141">
        <v>21523.87</v>
      </c>
      <c r="X74" s="141">
        <v>30357.96</v>
      </c>
      <c r="Y74" s="141">
        <v>28000</v>
      </c>
      <c r="Z74" s="137">
        <f t="shared" si="9"/>
        <v>28000</v>
      </c>
      <c r="AA74" s="137">
        <v>13608.2</v>
      </c>
      <c r="AB74" s="64">
        <f>SUM(AA74/Z74)</f>
        <v>0.48600714285714286</v>
      </c>
      <c r="AC74" s="26">
        <v>30000</v>
      </c>
      <c r="AD74" s="26"/>
      <c r="AE74" s="26">
        <f t="shared" si="10"/>
        <v>30000</v>
      </c>
      <c r="AF74" s="166"/>
    </row>
    <row r="75" spans="1:32" ht="15" thickBot="1">
      <c r="A75" s="21"/>
      <c r="B75" s="19"/>
      <c r="C75" s="32" t="s">
        <v>1118</v>
      </c>
      <c r="D75" s="38" t="s">
        <v>1119</v>
      </c>
      <c r="E75" s="34"/>
      <c r="F75" s="35"/>
      <c r="G75" s="35"/>
      <c r="H75" s="34"/>
      <c r="I75" s="34"/>
      <c r="J75" s="34"/>
      <c r="K75" s="34"/>
      <c r="L75" s="34"/>
      <c r="M75" s="34"/>
      <c r="N75" s="34"/>
      <c r="O75" s="34"/>
      <c r="P75" s="34">
        <v>1383.94</v>
      </c>
      <c r="Q75" s="34">
        <v>0</v>
      </c>
      <c r="R75" s="34">
        <v>178.88</v>
      </c>
      <c r="S75" s="34">
        <v>0</v>
      </c>
      <c r="T75" s="34">
        <v>7456.38</v>
      </c>
      <c r="U75" s="151">
        <v>0</v>
      </c>
      <c r="V75" s="151">
        <v>0</v>
      </c>
      <c r="W75" s="151">
        <v>0</v>
      </c>
      <c r="X75" s="151">
        <v>2717.9</v>
      </c>
      <c r="Y75" s="151">
        <v>10000</v>
      </c>
      <c r="Z75" s="138">
        <f t="shared" si="9"/>
        <v>10000</v>
      </c>
      <c r="AA75" s="138">
        <v>11.99</v>
      </c>
      <c r="AB75" s="65">
        <f>SUM(AA75/Z75)</f>
        <v>0.001199</v>
      </c>
      <c r="AC75" s="36">
        <v>10000</v>
      </c>
      <c r="AD75" s="36"/>
      <c r="AE75" s="36">
        <f t="shared" si="10"/>
        <v>10000</v>
      </c>
      <c r="AF75" s="166"/>
    </row>
    <row r="76" spans="1:32" ht="14.25">
      <c r="A76" s="21"/>
      <c r="B76" s="19"/>
      <c r="C76" s="19"/>
      <c r="D76" s="1" t="s">
        <v>513</v>
      </c>
      <c r="E76" s="7">
        <f aca="true" t="shared" si="11" ref="E76:M76">SUM(E67:E74)</f>
        <v>347472</v>
      </c>
      <c r="F76" s="9">
        <f t="shared" si="11"/>
        <v>72649.34</v>
      </c>
      <c r="G76" s="9">
        <f t="shared" si="11"/>
        <v>83157.76000000001</v>
      </c>
      <c r="H76" s="7">
        <f t="shared" si="11"/>
        <v>77234.36</v>
      </c>
      <c r="I76" s="7">
        <f t="shared" si="11"/>
        <v>75805.75</v>
      </c>
      <c r="J76" s="7">
        <f t="shared" si="11"/>
        <v>83934.34</v>
      </c>
      <c r="K76" s="7">
        <f t="shared" si="11"/>
        <v>103555.26</v>
      </c>
      <c r="L76" s="7">
        <f t="shared" si="11"/>
        <v>100403.34999999999</v>
      </c>
      <c r="M76" s="7">
        <f t="shared" si="11"/>
        <v>109949.94</v>
      </c>
      <c r="N76" s="7">
        <f>SUM(N67:N74)</f>
        <v>103544.81</v>
      </c>
      <c r="O76" s="7">
        <f>SUM(O67:O74)</f>
        <v>93450.89</v>
      </c>
      <c r="P76" s="7">
        <f>SUM(P68:P75)</f>
        <v>97629.12000000001</v>
      </c>
      <c r="Q76" s="7">
        <f>SUM(Q68:Q75)</f>
        <v>109041.12</v>
      </c>
      <c r="R76" s="7">
        <f>SUM(R68:R75)</f>
        <v>95301.87</v>
      </c>
      <c r="S76" s="141">
        <f aca="true" t="shared" si="12" ref="S76:AA76">SUM(S67:S75)</f>
        <v>118997.13999999998</v>
      </c>
      <c r="T76" s="141">
        <f t="shared" si="12"/>
        <v>118899.22</v>
      </c>
      <c r="U76" s="141">
        <f t="shared" si="12"/>
        <v>98907.72</v>
      </c>
      <c r="V76" s="141">
        <f t="shared" si="12"/>
        <v>81963.74</v>
      </c>
      <c r="W76" s="141">
        <f t="shared" si="12"/>
        <v>90962.68</v>
      </c>
      <c r="X76" s="141">
        <f t="shared" si="12"/>
        <v>95923.25</v>
      </c>
      <c r="Y76" s="141">
        <f t="shared" si="12"/>
        <v>116000</v>
      </c>
      <c r="Z76" s="141">
        <f t="shared" si="12"/>
        <v>116000</v>
      </c>
      <c r="AA76" s="141">
        <f t="shared" si="12"/>
        <v>71389.86000000002</v>
      </c>
      <c r="AB76" s="64">
        <f>SUM(AA76/Z76)</f>
        <v>0.615429827586207</v>
      </c>
      <c r="AC76" s="26">
        <f>SUM(AC68:AC75)</f>
        <v>144000</v>
      </c>
      <c r="AD76" s="26">
        <f>SUM(AD67:AD75)</f>
        <v>0</v>
      </c>
      <c r="AE76" s="26">
        <f>SUM(AE67:AE75)</f>
        <v>144000</v>
      </c>
      <c r="AF76" s="166"/>
    </row>
    <row r="77" spans="1:32" ht="14.25">
      <c r="A77" s="21"/>
      <c r="B77" s="19"/>
      <c r="C77" s="19"/>
      <c r="E77" s="7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39"/>
      <c r="V77" s="139"/>
      <c r="W77" s="139"/>
      <c r="X77" s="139"/>
      <c r="Y77" s="139"/>
      <c r="AB77" s="64"/>
      <c r="AC77" s="26"/>
      <c r="AD77" s="26"/>
      <c r="AE77" s="26"/>
      <c r="AF77" s="166"/>
    </row>
    <row r="78" spans="1:32" ht="14.25">
      <c r="A78" s="21" t="s">
        <v>499</v>
      </c>
      <c r="B78" s="19">
        <v>8310</v>
      </c>
      <c r="C78" s="22" t="s">
        <v>223</v>
      </c>
      <c r="D78" s="18" t="s">
        <v>397</v>
      </c>
      <c r="E78" s="7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39"/>
      <c r="V78" s="139"/>
      <c r="W78" s="139"/>
      <c r="X78" s="139"/>
      <c r="Y78" s="139"/>
      <c r="AB78" s="64"/>
      <c r="AC78" s="26"/>
      <c r="AD78" s="26"/>
      <c r="AE78" s="26"/>
      <c r="AF78" s="166"/>
    </row>
    <row r="79" spans="1:32" ht="14.25">
      <c r="A79" s="21"/>
      <c r="B79" s="19"/>
      <c r="C79" s="19" t="s">
        <v>788</v>
      </c>
      <c r="D79" s="1" t="s">
        <v>119</v>
      </c>
      <c r="E79" s="7">
        <v>117055</v>
      </c>
      <c r="F79" s="9">
        <v>340116.29</v>
      </c>
      <c r="G79" s="9">
        <v>293020.43</v>
      </c>
      <c r="H79" s="7">
        <v>374106.29</v>
      </c>
      <c r="I79" s="9">
        <v>387966.14</v>
      </c>
      <c r="J79" s="9">
        <v>408313.09</v>
      </c>
      <c r="K79" s="9">
        <v>404239.19</v>
      </c>
      <c r="L79" s="9">
        <v>382104.07</v>
      </c>
      <c r="M79" s="9">
        <v>420549.08</v>
      </c>
      <c r="N79" s="9">
        <v>431451.81</v>
      </c>
      <c r="O79" s="9">
        <v>448602.29</v>
      </c>
      <c r="P79" s="9">
        <v>457170.61</v>
      </c>
      <c r="Q79" s="9">
        <v>465388.92</v>
      </c>
      <c r="R79" s="9">
        <v>515721.56</v>
      </c>
      <c r="S79" s="9">
        <v>562528.71</v>
      </c>
      <c r="T79" s="9">
        <v>580622.88</v>
      </c>
      <c r="U79" s="139">
        <v>624019.04</v>
      </c>
      <c r="V79" s="139">
        <v>609868.29</v>
      </c>
      <c r="W79" s="139">
        <v>645490.27</v>
      </c>
      <c r="X79" s="139">
        <v>681733.66</v>
      </c>
      <c r="Y79" s="26">
        <v>632700</v>
      </c>
      <c r="Z79" s="137">
        <f>Y79</f>
        <v>632700</v>
      </c>
      <c r="AA79" s="137">
        <v>672577.98</v>
      </c>
      <c r="AB79" s="64">
        <f aca="true" t="shared" si="13" ref="AB79:AB92">SUM(AA79/Z79)</f>
        <v>1.0630282598387861</v>
      </c>
      <c r="AC79" s="26">
        <v>663500</v>
      </c>
      <c r="AD79" s="26"/>
      <c r="AE79" s="26">
        <f>SUM(AC79:AD79)</f>
        <v>663500</v>
      </c>
      <c r="AF79" s="166"/>
    </row>
    <row r="80" spans="1:32" ht="14.25">
      <c r="A80" s="21"/>
      <c r="B80" s="19"/>
      <c r="C80" s="70" t="s">
        <v>1190</v>
      </c>
      <c r="D80" s="1" t="s">
        <v>1191</v>
      </c>
      <c r="E80" s="7"/>
      <c r="F80" s="9"/>
      <c r="G80" s="9"/>
      <c r="H80" s="7"/>
      <c r="I80" s="9"/>
      <c r="J80" s="9"/>
      <c r="K80" s="9"/>
      <c r="L80" s="9"/>
      <c r="M80" s="9"/>
      <c r="N80" s="9"/>
      <c r="O80" s="9"/>
      <c r="P80" s="9"/>
      <c r="Q80" s="9"/>
      <c r="R80" s="9">
        <v>12674.38</v>
      </c>
      <c r="S80" s="9">
        <v>4773.14</v>
      </c>
      <c r="T80" s="9">
        <v>6654.2</v>
      </c>
      <c r="U80" s="139">
        <v>0</v>
      </c>
      <c r="V80" s="139">
        <v>0</v>
      </c>
      <c r="W80" s="139">
        <v>0</v>
      </c>
      <c r="X80" s="139">
        <v>0</v>
      </c>
      <c r="Y80" s="26">
        <v>5000</v>
      </c>
      <c r="Z80" s="137">
        <f aca="true" t="shared" si="14" ref="Z80:Z93">Y80</f>
        <v>5000</v>
      </c>
      <c r="AA80" s="137">
        <v>0</v>
      </c>
      <c r="AB80" s="64">
        <f t="shared" si="13"/>
        <v>0</v>
      </c>
      <c r="AC80" s="26">
        <v>8000</v>
      </c>
      <c r="AD80" s="26"/>
      <c r="AE80" s="26">
        <f aca="true" t="shared" si="15" ref="AE80:AE93">SUM(AC80:AD80)</f>
        <v>8000</v>
      </c>
      <c r="AF80" s="166"/>
    </row>
    <row r="81" spans="1:32" ht="14.25">
      <c r="A81" s="21"/>
      <c r="B81" s="19"/>
      <c r="C81" s="19" t="s">
        <v>789</v>
      </c>
      <c r="D81" s="1" t="s">
        <v>106</v>
      </c>
      <c r="E81" s="7">
        <v>5229</v>
      </c>
      <c r="F81" s="9">
        <v>37128.41</v>
      </c>
      <c r="G81" s="9">
        <v>35989.29</v>
      </c>
      <c r="H81" s="7">
        <v>43018.93</v>
      </c>
      <c r="I81" s="9">
        <v>37172.16</v>
      </c>
      <c r="J81" s="9">
        <v>53865.49</v>
      </c>
      <c r="K81" s="9">
        <v>48524.01</v>
      </c>
      <c r="L81" s="9">
        <v>51671.08</v>
      </c>
      <c r="M81" s="9">
        <v>42701.83</v>
      </c>
      <c r="N81" s="9">
        <v>58040.36</v>
      </c>
      <c r="O81" s="9">
        <v>45595.1</v>
      </c>
      <c r="P81" s="9">
        <v>56993.18</v>
      </c>
      <c r="Q81" s="9">
        <v>61251.77</v>
      </c>
      <c r="R81" s="9">
        <v>50971.95</v>
      </c>
      <c r="S81" s="9">
        <v>50559.53</v>
      </c>
      <c r="T81" s="9">
        <v>70626.12</v>
      </c>
      <c r="U81" s="139">
        <v>59708.74</v>
      </c>
      <c r="V81" s="139">
        <v>59488.01</v>
      </c>
      <c r="W81" s="139">
        <v>87285.13</v>
      </c>
      <c r="X81" s="139">
        <v>66814.68</v>
      </c>
      <c r="Y81" s="26">
        <v>64000</v>
      </c>
      <c r="Z81" s="137">
        <f t="shared" si="14"/>
        <v>64000</v>
      </c>
      <c r="AA81" s="137">
        <v>63786.95</v>
      </c>
      <c r="AB81" s="64">
        <f t="shared" si="13"/>
        <v>0.99667109375</v>
      </c>
      <c r="AC81" s="26">
        <v>68000</v>
      </c>
      <c r="AD81" s="26"/>
      <c r="AE81" s="26">
        <f t="shared" si="15"/>
        <v>68000</v>
      </c>
      <c r="AF81" s="166"/>
    </row>
    <row r="82" spans="1:32" ht="14.25">
      <c r="A82" s="21"/>
      <c r="B82" s="19"/>
      <c r="C82" s="19" t="s">
        <v>790</v>
      </c>
      <c r="D82" s="1" t="s">
        <v>398</v>
      </c>
      <c r="E82" s="7">
        <v>0</v>
      </c>
      <c r="F82" s="9">
        <v>1540.16</v>
      </c>
      <c r="G82" s="9">
        <v>1562.18</v>
      </c>
      <c r="H82" s="7">
        <v>1934.04</v>
      </c>
      <c r="I82" s="9">
        <v>1624.8</v>
      </c>
      <c r="J82" s="9">
        <v>1651.01</v>
      </c>
      <c r="K82" s="9">
        <v>1522.84</v>
      </c>
      <c r="L82" s="9">
        <v>1508.56</v>
      </c>
      <c r="M82" s="9">
        <v>1351.96</v>
      </c>
      <c r="N82" s="9">
        <v>0</v>
      </c>
      <c r="O82" s="9">
        <v>3138.05</v>
      </c>
      <c r="P82" s="9">
        <v>2020.73</v>
      </c>
      <c r="Q82" s="9">
        <v>2223.78</v>
      </c>
      <c r="R82" s="9">
        <v>1792.21</v>
      </c>
      <c r="S82" s="9">
        <v>1799.59</v>
      </c>
      <c r="T82" s="9">
        <v>0</v>
      </c>
      <c r="U82" s="139">
        <v>0</v>
      </c>
      <c r="V82" s="139">
        <v>0</v>
      </c>
      <c r="W82" s="139">
        <v>0</v>
      </c>
      <c r="X82" s="139">
        <v>0</v>
      </c>
      <c r="Y82" s="26">
        <v>2500</v>
      </c>
      <c r="Z82" s="137">
        <f t="shared" si="14"/>
        <v>2500</v>
      </c>
      <c r="AA82" s="137">
        <v>0</v>
      </c>
      <c r="AB82" s="64">
        <f t="shared" si="13"/>
        <v>0</v>
      </c>
      <c r="AC82" s="26">
        <v>2500</v>
      </c>
      <c r="AD82" s="26"/>
      <c r="AE82" s="26">
        <f t="shared" si="15"/>
        <v>2500</v>
      </c>
      <c r="AF82" s="166"/>
    </row>
    <row r="83" spans="1:32" ht="14.25">
      <c r="A83" s="21"/>
      <c r="B83" s="19"/>
      <c r="C83" s="19" t="s">
        <v>791</v>
      </c>
      <c r="D83" s="1" t="s">
        <v>399</v>
      </c>
      <c r="E83" s="7">
        <v>16241</v>
      </c>
      <c r="F83" s="9">
        <v>15791.78</v>
      </c>
      <c r="G83" s="9">
        <v>14449.08</v>
      </c>
      <c r="H83" s="7">
        <v>15112.58</v>
      </c>
      <c r="I83" s="9">
        <v>15388.29</v>
      </c>
      <c r="J83" s="9">
        <v>43423.04</v>
      </c>
      <c r="K83" s="9">
        <v>19888.47</v>
      </c>
      <c r="L83" s="9">
        <v>30223.37</v>
      </c>
      <c r="M83" s="9">
        <v>35364.12</v>
      </c>
      <c r="N83" s="9">
        <v>49446.12</v>
      </c>
      <c r="O83" s="9">
        <v>39590.61</v>
      </c>
      <c r="P83" s="9">
        <v>56031.14</v>
      </c>
      <c r="Q83" s="9">
        <v>54265.44</v>
      </c>
      <c r="R83" s="9">
        <v>40840.67</v>
      </c>
      <c r="S83" s="9">
        <v>55987.03</v>
      </c>
      <c r="T83" s="9">
        <v>80104.84</v>
      </c>
      <c r="U83" s="139">
        <v>93607.64</v>
      </c>
      <c r="V83" s="139">
        <v>95441.09</v>
      </c>
      <c r="W83" s="139">
        <v>159524.79</v>
      </c>
      <c r="X83" s="139">
        <v>99595.63</v>
      </c>
      <c r="Y83" s="26">
        <v>100000</v>
      </c>
      <c r="Z83" s="137">
        <f t="shared" si="14"/>
        <v>100000</v>
      </c>
      <c r="AA83" s="137">
        <v>88310.24</v>
      </c>
      <c r="AB83" s="64">
        <f t="shared" si="13"/>
        <v>0.8831024000000001</v>
      </c>
      <c r="AC83" s="137">
        <v>100000</v>
      </c>
      <c r="AD83" s="26"/>
      <c r="AE83" s="26">
        <f t="shared" si="15"/>
        <v>100000</v>
      </c>
      <c r="AF83" s="166"/>
    </row>
    <row r="84" spans="1:32" ht="14.25">
      <c r="A84" s="21"/>
      <c r="B84" s="19"/>
      <c r="C84" s="19" t="s">
        <v>792</v>
      </c>
      <c r="D84" s="1" t="s">
        <v>400</v>
      </c>
      <c r="E84" s="7">
        <v>29653</v>
      </c>
      <c r="F84" s="9">
        <v>0</v>
      </c>
      <c r="G84" s="9"/>
      <c r="H84" s="26">
        <v>0</v>
      </c>
      <c r="I84" s="9">
        <v>50239</v>
      </c>
      <c r="J84" s="9">
        <v>56548.4</v>
      </c>
      <c r="K84" s="9">
        <v>2361.97</v>
      </c>
      <c r="L84" s="9">
        <v>64860.57</v>
      </c>
      <c r="M84" s="9">
        <v>43004.71</v>
      </c>
      <c r="N84" s="9">
        <v>0</v>
      </c>
      <c r="O84" s="9">
        <v>52318.54</v>
      </c>
      <c r="P84" s="9">
        <v>56398.54</v>
      </c>
      <c r="Q84" s="9">
        <v>109575.91</v>
      </c>
      <c r="R84" s="9">
        <v>91276.72</v>
      </c>
      <c r="S84" s="9">
        <v>35936.25</v>
      </c>
      <c r="T84" s="9">
        <v>67878.33</v>
      </c>
      <c r="U84" s="139">
        <v>181122</v>
      </c>
      <c r="V84" s="139">
        <v>84744.56</v>
      </c>
      <c r="W84" s="139">
        <v>130546.07</v>
      </c>
      <c r="X84" s="139">
        <v>0</v>
      </c>
      <c r="Y84" s="26">
        <v>129500</v>
      </c>
      <c r="Z84" s="137">
        <f t="shared" si="14"/>
        <v>129500</v>
      </c>
      <c r="AA84" s="137">
        <v>73028.49</v>
      </c>
      <c r="AB84" s="64">
        <f t="shared" si="13"/>
        <v>0.5639265637065638</v>
      </c>
      <c r="AC84" s="26">
        <v>157000</v>
      </c>
      <c r="AD84" s="26">
        <v>-17500</v>
      </c>
      <c r="AE84" s="26">
        <f t="shared" si="15"/>
        <v>139500</v>
      </c>
      <c r="AF84" s="166"/>
    </row>
    <row r="85" spans="1:32" ht="14.25">
      <c r="A85" s="21"/>
      <c r="B85" s="19"/>
      <c r="C85" s="19" t="s">
        <v>179</v>
      </c>
      <c r="D85" s="1" t="s">
        <v>107</v>
      </c>
      <c r="E85" s="7"/>
      <c r="F85" s="9"/>
      <c r="G85" s="9"/>
      <c r="H85" s="26">
        <v>1350.04</v>
      </c>
      <c r="I85" s="9">
        <v>1854.81</v>
      </c>
      <c r="J85" s="9"/>
      <c r="K85" s="9">
        <v>-1000</v>
      </c>
      <c r="L85" s="9">
        <v>1002.75</v>
      </c>
      <c r="M85" s="9">
        <v>0</v>
      </c>
      <c r="N85" s="9">
        <v>0</v>
      </c>
      <c r="O85" s="9"/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139">
        <v>67.29</v>
      </c>
      <c r="V85" s="139">
        <v>0</v>
      </c>
      <c r="W85" s="139">
        <v>0</v>
      </c>
      <c r="X85" s="139">
        <v>111366</v>
      </c>
      <c r="Y85" s="26">
        <v>10000</v>
      </c>
      <c r="Z85" s="137">
        <f t="shared" si="14"/>
        <v>10000</v>
      </c>
      <c r="AA85" s="137">
        <v>1997.12</v>
      </c>
      <c r="AB85" s="64">
        <v>0</v>
      </c>
      <c r="AC85" s="26">
        <v>10000</v>
      </c>
      <c r="AD85" s="26"/>
      <c r="AE85" s="26">
        <f t="shared" si="15"/>
        <v>10000</v>
      </c>
      <c r="AF85" s="166"/>
    </row>
    <row r="86" spans="1:32" ht="14.25">
      <c r="A86" s="21"/>
      <c r="B86" s="19"/>
      <c r="C86" s="19" t="s">
        <v>793</v>
      </c>
      <c r="D86" s="1" t="s">
        <v>348</v>
      </c>
      <c r="E86" s="7">
        <v>7370</v>
      </c>
      <c r="F86" s="9">
        <v>26529.16</v>
      </c>
      <c r="G86" s="9">
        <v>17140.33</v>
      </c>
      <c r="H86" s="7">
        <v>20456.4</v>
      </c>
      <c r="I86" s="7">
        <v>18556.98</v>
      </c>
      <c r="J86" s="7">
        <v>14510.38</v>
      </c>
      <c r="K86" s="7">
        <v>48828.49</v>
      </c>
      <c r="L86" s="7">
        <v>16725.12</v>
      </c>
      <c r="M86" s="7">
        <v>48863.55</v>
      </c>
      <c r="N86" s="7">
        <v>60240.75</v>
      </c>
      <c r="O86" s="7">
        <v>49463.93</v>
      </c>
      <c r="P86" s="7">
        <v>42844.95</v>
      </c>
      <c r="Q86" s="7">
        <v>49233.19</v>
      </c>
      <c r="R86" s="7">
        <v>74566.09</v>
      </c>
      <c r="S86" s="7">
        <v>-19684.22</v>
      </c>
      <c r="T86" s="7">
        <v>11065.55</v>
      </c>
      <c r="U86" s="141">
        <v>246522.7</v>
      </c>
      <c r="V86" s="141">
        <v>75881.91</v>
      </c>
      <c r="W86" s="141">
        <v>62738.03</v>
      </c>
      <c r="X86" s="141">
        <v>83319.59</v>
      </c>
      <c r="Y86" s="26">
        <v>40000</v>
      </c>
      <c r="Z86" s="137">
        <f t="shared" si="14"/>
        <v>40000</v>
      </c>
      <c r="AA86" s="137">
        <v>11937.84</v>
      </c>
      <c r="AB86" s="64">
        <f t="shared" si="13"/>
        <v>0.298446</v>
      </c>
      <c r="AC86" s="26">
        <v>30000</v>
      </c>
      <c r="AD86" s="26"/>
      <c r="AE86" s="26">
        <f t="shared" si="15"/>
        <v>30000</v>
      </c>
      <c r="AF86" s="166"/>
    </row>
    <row r="87" spans="1:32" ht="14.25">
      <c r="A87" s="21"/>
      <c r="B87" s="19"/>
      <c r="C87" s="19" t="s">
        <v>794</v>
      </c>
      <c r="D87" s="1" t="s">
        <v>151</v>
      </c>
      <c r="E87" s="7">
        <v>3981</v>
      </c>
      <c r="F87" s="9"/>
      <c r="G87" s="9"/>
      <c r="H87" s="7">
        <v>0</v>
      </c>
      <c r="K87" s="26">
        <v>0</v>
      </c>
      <c r="L87" s="26">
        <v>0</v>
      </c>
      <c r="M87" s="26">
        <v>0</v>
      </c>
      <c r="N87" s="26">
        <v>0</v>
      </c>
      <c r="P87" s="26">
        <v>0</v>
      </c>
      <c r="Q87" s="26">
        <v>0</v>
      </c>
      <c r="R87" s="26">
        <v>0</v>
      </c>
      <c r="S87" s="26">
        <v>31.95</v>
      </c>
      <c r="T87" s="26">
        <v>1373.45</v>
      </c>
      <c r="U87" s="137">
        <v>8495.94</v>
      </c>
      <c r="V87" s="137">
        <v>5912.41</v>
      </c>
      <c r="W87" s="137">
        <v>743.71</v>
      </c>
      <c r="X87" s="137">
        <v>514.69</v>
      </c>
      <c r="Y87" s="26">
        <v>25000</v>
      </c>
      <c r="Z87" s="137">
        <f t="shared" si="14"/>
        <v>25000</v>
      </c>
      <c r="AA87" s="137">
        <v>783.46</v>
      </c>
      <c r="AB87" s="64">
        <f t="shared" si="13"/>
        <v>0.0313384</v>
      </c>
      <c r="AC87" s="26">
        <v>30000</v>
      </c>
      <c r="AD87" s="26"/>
      <c r="AE87" s="26">
        <f t="shared" si="15"/>
        <v>30000</v>
      </c>
      <c r="AF87" s="166"/>
    </row>
    <row r="88" spans="1:32" ht="14.25">
      <c r="A88" s="21"/>
      <c r="B88" s="19"/>
      <c r="C88" s="19" t="s">
        <v>795</v>
      </c>
      <c r="D88" s="1" t="s">
        <v>401</v>
      </c>
      <c r="E88" s="7">
        <v>20004</v>
      </c>
      <c r="F88" s="9">
        <v>7818.3</v>
      </c>
      <c r="G88" s="9">
        <v>11245.54</v>
      </c>
      <c r="H88" s="7">
        <v>10462.27</v>
      </c>
      <c r="I88" s="7">
        <v>8056.34</v>
      </c>
      <c r="J88" s="7"/>
      <c r="K88" s="7">
        <v>0</v>
      </c>
      <c r="L88" s="7">
        <v>28564.37</v>
      </c>
      <c r="M88" s="7">
        <v>45032.8</v>
      </c>
      <c r="N88" s="7">
        <v>45823.06</v>
      </c>
      <c r="O88" s="7">
        <v>40660.45</v>
      </c>
      <c r="P88" s="7">
        <v>58736.37</v>
      </c>
      <c r="Q88" s="7">
        <v>48590.42</v>
      </c>
      <c r="R88" s="7">
        <v>50117.96</v>
      </c>
      <c r="S88" s="7">
        <v>55022.39</v>
      </c>
      <c r="T88" s="7">
        <v>60385.14</v>
      </c>
      <c r="U88" s="141">
        <v>150845.39</v>
      </c>
      <c r="V88" s="141">
        <v>83070.08</v>
      </c>
      <c r="W88" s="141">
        <v>88993.28</v>
      </c>
      <c r="X88" s="141">
        <v>165033.45</v>
      </c>
      <c r="Y88" s="26">
        <v>220000</v>
      </c>
      <c r="Z88" s="137">
        <f t="shared" si="14"/>
        <v>220000</v>
      </c>
      <c r="AA88" s="137">
        <v>170566.77</v>
      </c>
      <c r="AB88" s="64">
        <f t="shared" si="13"/>
        <v>0.7753034999999999</v>
      </c>
      <c r="AC88" s="26">
        <v>220000</v>
      </c>
      <c r="AD88" s="26"/>
      <c r="AE88" s="26">
        <f t="shared" si="15"/>
        <v>220000</v>
      </c>
      <c r="AF88" s="166"/>
    </row>
    <row r="89" spans="1:32" ht="14.25">
      <c r="A89" s="21"/>
      <c r="B89" s="19"/>
      <c r="C89" s="19" t="s">
        <v>796</v>
      </c>
      <c r="D89" s="1" t="s">
        <v>402</v>
      </c>
      <c r="E89" s="7">
        <v>4201</v>
      </c>
      <c r="F89" s="9">
        <v>16144.53</v>
      </c>
      <c r="G89" s="9">
        <v>9081.38</v>
      </c>
      <c r="H89" s="7">
        <v>19517.28</v>
      </c>
      <c r="I89" s="7">
        <v>0</v>
      </c>
      <c r="J89" s="7">
        <v>22252.89</v>
      </c>
      <c r="K89" s="7">
        <v>16948.18</v>
      </c>
      <c r="L89" s="7">
        <v>2324.53</v>
      </c>
      <c r="M89" s="7">
        <v>0</v>
      </c>
      <c r="N89" s="7">
        <v>1216.54</v>
      </c>
      <c r="O89" s="7">
        <v>6839.98</v>
      </c>
      <c r="P89" s="7">
        <v>160990.14</v>
      </c>
      <c r="Q89" s="7">
        <v>29328.44</v>
      </c>
      <c r="R89" s="7">
        <v>30240.89</v>
      </c>
      <c r="S89" s="7">
        <v>85780.59</v>
      </c>
      <c r="T89" s="7">
        <v>121260.39</v>
      </c>
      <c r="U89" s="141">
        <v>14624.52</v>
      </c>
      <c r="V89" s="141">
        <v>787.55</v>
      </c>
      <c r="W89" s="141">
        <v>291907.8</v>
      </c>
      <c r="X89" s="141">
        <v>307958.38</v>
      </c>
      <c r="Y89" s="26">
        <v>340000</v>
      </c>
      <c r="Z89" s="137">
        <f t="shared" si="14"/>
        <v>340000</v>
      </c>
      <c r="AA89" s="137">
        <v>265074.45</v>
      </c>
      <c r="AB89" s="64">
        <f t="shared" si="13"/>
        <v>0.7796307352941176</v>
      </c>
      <c r="AC89" s="137">
        <v>300000</v>
      </c>
      <c r="AD89" s="26"/>
      <c r="AE89" s="26">
        <f t="shared" si="15"/>
        <v>300000</v>
      </c>
      <c r="AF89" s="166"/>
    </row>
    <row r="90" spans="1:32" ht="14.25">
      <c r="A90" s="21"/>
      <c r="B90" s="19"/>
      <c r="C90" s="19" t="s">
        <v>797</v>
      </c>
      <c r="D90" s="1" t="s">
        <v>403</v>
      </c>
      <c r="E90" s="7">
        <v>20462</v>
      </c>
      <c r="F90" s="9">
        <v>15627.41</v>
      </c>
      <c r="G90" s="9">
        <v>18499.33</v>
      </c>
      <c r="H90" s="7">
        <v>18841.87</v>
      </c>
      <c r="I90" s="7">
        <v>12592.86</v>
      </c>
      <c r="J90" s="7">
        <v>8215.01</v>
      </c>
      <c r="K90" s="7">
        <v>15646.19</v>
      </c>
      <c r="L90" s="7">
        <v>11039.08</v>
      </c>
      <c r="M90" s="7">
        <v>18680.88</v>
      </c>
      <c r="N90" s="7">
        <v>17251.36</v>
      </c>
      <c r="O90" s="7">
        <v>16350.53</v>
      </c>
      <c r="P90" s="7">
        <v>16436.34</v>
      </c>
      <c r="Q90" s="7">
        <v>12660.56</v>
      </c>
      <c r="R90" s="7">
        <v>26026.56</v>
      </c>
      <c r="S90" s="7">
        <v>25800.86</v>
      </c>
      <c r="T90" s="7">
        <v>34349.4</v>
      </c>
      <c r="U90" s="141">
        <v>21829.44</v>
      </c>
      <c r="V90" s="141">
        <v>10623.89</v>
      </c>
      <c r="W90" s="141">
        <v>21098.87</v>
      </c>
      <c r="X90" s="141">
        <v>12627.73</v>
      </c>
      <c r="Y90" s="26">
        <v>20000</v>
      </c>
      <c r="Z90" s="137">
        <f t="shared" si="14"/>
        <v>20000</v>
      </c>
      <c r="AA90" s="137">
        <v>25591.09</v>
      </c>
      <c r="AB90" s="64">
        <f t="shared" si="13"/>
        <v>1.2795545</v>
      </c>
      <c r="AC90" s="26">
        <v>20000</v>
      </c>
      <c r="AD90" s="26"/>
      <c r="AE90" s="26">
        <f t="shared" si="15"/>
        <v>20000</v>
      </c>
      <c r="AF90" s="166"/>
    </row>
    <row r="91" spans="1:32" ht="14.25">
      <c r="A91" s="21"/>
      <c r="B91" s="19"/>
      <c r="C91" s="19" t="s">
        <v>798</v>
      </c>
      <c r="D91" s="1" t="s">
        <v>404</v>
      </c>
      <c r="E91" s="7">
        <v>21287</v>
      </c>
      <c r="F91" s="9">
        <v>20213.41</v>
      </c>
      <c r="G91" s="9">
        <v>35009.47</v>
      </c>
      <c r="H91" s="7">
        <v>37430.2</v>
      </c>
      <c r="I91" s="7">
        <v>40005.42</v>
      </c>
      <c r="J91" s="7">
        <v>41093.55</v>
      </c>
      <c r="K91" s="7">
        <v>50026.37</v>
      </c>
      <c r="L91" s="7">
        <v>71571.86</v>
      </c>
      <c r="M91" s="7">
        <v>27763.62</v>
      </c>
      <c r="N91" s="7">
        <v>29787.61</v>
      </c>
      <c r="O91" s="7">
        <v>30060.71</v>
      </c>
      <c r="P91" s="7">
        <v>31238.82</v>
      </c>
      <c r="Q91" s="7">
        <v>27934.56</v>
      </c>
      <c r="R91" s="7">
        <v>17974.29</v>
      </c>
      <c r="S91" s="7">
        <v>18659.58</v>
      </c>
      <c r="T91" s="7">
        <v>5047.98</v>
      </c>
      <c r="U91" s="141">
        <v>6451.44</v>
      </c>
      <c r="V91" s="141">
        <v>4994.3</v>
      </c>
      <c r="W91" s="141">
        <v>25180.06</v>
      </c>
      <c r="X91" s="141">
        <v>4972.75</v>
      </c>
      <c r="Y91" s="26">
        <v>20000</v>
      </c>
      <c r="Z91" s="137">
        <f t="shared" si="14"/>
        <v>20000</v>
      </c>
      <c r="AA91" s="137">
        <v>8797.14</v>
      </c>
      <c r="AB91" s="64">
        <f t="shared" si="13"/>
        <v>0.439857</v>
      </c>
      <c r="AC91" s="26">
        <v>20000</v>
      </c>
      <c r="AD91" s="26"/>
      <c r="AE91" s="26">
        <f t="shared" si="15"/>
        <v>20000</v>
      </c>
      <c r="AF91" s="166"/>
    </row>
    <row r="92" spans="1:32" ht="14.25">
      <c r="A92" s="21"/>
      <c r="B92" s="19"/>
      <c r="C92" s="19" t="s">
        <v>799</v>
      </c>
      <c r="D92" s="1" t="s">
        <v>405</v>
      </c>
      <c r="E92" s="7">
        <v>8254</v>
      </c>
      <c r="F92" s="9">
        <v>10248.35</v>
      </c>
      <c r="G92" s="9">
        <v>11082.76</v>
      </c>
      <c r="H92" s="7">
        <v>16328.63</v>
      </c>
      <c r="I92" s="7">
        <v>20598.19</v>
      </c>
      <c r="J92" s="7">
        <v>23325.36</v>
      </c>
      <c r="K92" s="7">
        <v>29450.64</v>
      </c>
      <c r="L92" s="7">
        <v>24490.52</v>
      </c>
      <c r="M92" s="7">
        <v>29369.19</v>
      </c>
      <c r="N92" s="7">
        <v>36625.87</v>
      </c>
      <c r="O92" s="7">
        <v>33739.31</v>
      </c>
      <c r="P92" s="7">
        <v>41010.19</v>
      </c>
      <c r="Q92" s="7">
        <v>27617.53</v>
      </c>
      <c r="R92" s="7">
        <v>19504.1</v>
      </c>
      <c r="S92" s="7">
        <v>19811.05</v>
      </c>
      <c r="T92" s="7">
        <v>27653.32</v>
      </c>
      <c r="U92" s="141">
        <v>23560</v>
      </c>
      <c r="V92" s="141">
        <v>18839.31</v>
      </c>
      <c r="W92" s="141">
        <v>21513.16</v>
      </c>
      <c r="X92" s="141">
        <v>31912.2</v>
      </c>
      <c r="Y92" s="26">
        <v>30000</v>
      </c>
      <c r="Z92" s="137">
        <f t="shared" si="14"/>
        <v>30000</v>
      </c>
      <c r="AA92" s="137">
        <v>28886.03</v>
      </c>
      <c r="AB92" s="64">
        <f t="shared" si="13"/>
        <v>0.9628676666666667</v>
      </c>
      <c r="AC92" s="26">
        <v>35000</v>
      </c>
      <c r="AD92" s="26"/>
      <c r="AE92" s="26">
        <f t="shared" si="15"/>
        <v>35000</v>
      </c>
      <c r="AF92" s="166"/>
    </row>
    <row r="93" spans="1:32" ht="15" thickBot="1">
      <c r="A93" s="21"/>
      <c r="B93" s="19"/>
      <c r="C93" s="32" t="s">
        <v>1097</v>
      </c>
      <c r="D93" s="38" t="s">
        <v>1003</v>
      </c>
      <c r="E93" s="34">
        <v>0</v>
      </c>
      <c r="F93" s="35">
        <v>381.03</v>
      </c>
      <c r="G93" s="35">
        <v>1858.92</v>
      </c>
      <c r="H93" s="34">
        <v>1458.35</v>
      </c>
      <c r="I93" s="34"/>
      <c r="J93" s="34"/>
      <c r="K93" s="34">
        <v>692.12</v>
      </c>
      <c r="L93" s="34">
        <v>0</v>
      </c>
      <c r="M93" s="34">
        <v>0</v>
      </c>
      <c r="N93" s="34">
        <v>0</v>
      </c>
      <c r="O93" s="34"/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151">
        <v>0</v>
      </c>
      <c r="V93" s="151">
        <v>0</v>
      </c>
      <c r="W93" s="151">
        <v>0</v>
      </c>
      <c r="X93" s="151">
        <v>0</v>
      </c>
      <c r="Y93" s="36">
        <v>0</v>
      </c>
      <c r="Z93" s="138">
        <f t="shared" si="14"/>
        <v>0</v>
      </c>
      <c r="AA93" s="138">
        <v>0</v>
      </c>
      <c r="AB93" s="65">
        <v>0</v>
      </c>
      <c r="AC93" s="36">
        <v>0</v>
      </c>
      <c r="AD93" s="36"/>
      <c r="AE93" s="36">
        <f t="shared" si="15"/>
        <v>0</v>
      </c>
      <c r="AF93" s="166"/>
    </row>
    <row r="94" spans="1:32" ht="14.25">
      <c r="A94" s="21"/>
      <c r="B94" s="19"/>
      <c r="C94" s="19"/>
      <c r="D94" s="1" t="s">
        <v>513</v>
      </c>
      <c r="E94" s="7">
        <f aca="true" t="shared" si="16" ref="E94:N94">SUM(E79:E93)</f>
        <v>253737</v>
      </c>
      <c r="F94" s="9">
        <f t="shared" si="16"/>
        <v>491538.8299999999</v>
      </c>
      <c r="G94" s="9">
        <f t="shared" si="16"/>
        <v>448938.71</v>
      </c>
      <c r="H94" s="7">
        <f t="shared" si="16"/>
        <v>560016.8799999999</v>
      </c>
      <c r="I94" s="7">
        <f t="shared" si="16"/>
        <v>594054.99</v>
      </c>
      <c r="J94" s="7">
        <f t="shared" si="16"/>
        <v>673198.2200000001</v>
      </c>
      <c r="K94" s="7">
        <f t="shared" si="16"/>
        <v>637128.47</v>
      </c>
      <c r="L94" s="7">
        <f t="shared" si="16"/>
        <v>686085.88</v>
      </c>
      <c r="M94" s="7">
        <f t="shared" si="16"/>
        <v>712681.7400000001</v>
      </c>
      <c r="N94" s="7">
        <f t="shared" si="16"/>
        <v>729883.4800000001</v>
      </c>
      <c r="O94" s="7"/>
      <c r="P94" s="7">
        <f aca="true" t="shared" si="17" ref="P94:AA94">SUM(P79:P93)</f>
        <v>979871.0099999998</v>
      </c>
      <c r="Q94" s="7">
        <f t="shared" si="17"/>
        <v>888070.5200000001</v>
      </c>
      <c r="R94" s="7">
        <f t="shared" si="17"/>
        <v>931707.3799999999</v>
      </c>
      <c r="S94" s="141">
        <f t="shared" si="17"/>
        <v>897006.45</v>
      </c>
      <c r="T94" s="141">
        <f t="shared" si="17"/>
        <v>1067021.5999999999</v>
      </c>
      <c r="U94" s="141">
        <f>SUM(U79:U93)</f>
        <v>1430854.1400000001</v>
      </c>
      <c r="V94" s="141">
        <f t="shared" si="17"/>
        <v>1049651.4000000001</v>
      </c>
      <c r="W94" s="141">
        <f t="shared" si="17"/>
        <v>1535021.1700000002</v>
      </c>
      <c r="X94" s="141">
        <f t="shared" si="17"/>
        <v>1565848.76</v>
      </c>
      <c r="Y94" s="141">
        <f>SUM(Y79:Y93)</f>
        <v>1638700</v>
      </c>
      <c r="Z94" s="141">
        <f t="shared" si="17"/>
        <v>1638700</v>
      </c>
      <c r="AA94" s="141">
        <f t="shared" si="17"/>
        <v>1411337.5599999998</v>
      </c>
      <c r="AB94" s="64">
        <f>SUM(AA94/Z94)</f>
        <v>0.8612543845731372</v>
      </c>
      <c r="AC94" s="26">
        <f>SUM(AC79:AC93)</f>
        <v>1664000</v>
      </c>
      <c r="AD94" s="26">
        <f>SUM(AD79:AD93)</f>
        <v>-17500</v>
      </c>
      <c r="AE94" s="26">
        <f>SUM(AE79:AE93)</f>
        <v>1646500</v>
      </c>
      <c r="AF94" s="166"/>
    </row>
    <row r="95" spans="1:32" ht="14.25">
      <c r="A95" s="21"/>
      <c r="B95" s="19"/>
      <c r="C95" s="19"/>
      <c r="E95" s="7"/>
      <c r="F95" s="9"/>
      <c r="G95" s="9"/>
      <c r="H95" s="9"/>
      <c r="AB95" s="64"/>
      <c r="AC95" s="26"/>
      <c r="AD95" s="26"/>
      <c r="AE95" s="26"/>
      <c r="AF95" s="166"/>
    </row>
    <row r="96" spans="1:32" ht="14.25">
      <c r="A96" s="21" t="s">
        <v>499</v>
      </c>
      <c r="B96" s="19">
        <v>8310</v>
      </c>
      <c r="C96" s="22" t="s">
        <v>223</v>
      </c>
      <c r="D96" s="18" t="s">
        <v>406</v>
      </c>
      <c r="E96" s="7"/>
      <c r="F96" s="9"/>
      <c r="G96" s="9"/>
      <c r="H96" s="9"/>
      <c r="AB96" s="64"/>
      <c r="AC96" s="26"/>
      <c r="AD96" s="26"/>
      <c r="AE96" s="26"/>
      <c r="AF96" s="166"/>
    </row>
    <row r="97" spans="1:32" ht="14.25">
      <c r="A97" s="21"/>
      <c r="B97" s="19"/>
      <c r="C97" s="19">
        <v>8310</v>
      </c>
      <c r="D97" s="1" t="s">
        <v>98</v>
      </c>
      <c r="E97" s="7">
        <v>9552</v>
      </c>
      <c r="F97" s="9">
        <v>47487.9</v>
      </c>
      <c r="G97" s="9">
        <v>57073.13</v>
      </c>
      <c r="H97" s="9">
        <v>73849.45</v>
      </c>
      <c r="I97" s="9">
        <v>83247.06</v>
      </c>
      <c r="J97" s="9">
        <v>83247.06</v>
      </c>
      <c r="K97" s="9">
        <v>59849.26</v>
      </c>
      <c r="L97" s="9">
        <v>54464.2</v>
      </c>
      <c r="M97" s="9">
        <v>85708.52</v>
      </c>
      <c r="N97" s="9">
        <v>114093.95</v>
      </c>
      <c r="O97" s="9">
        <v>152087.01</v>
      </c>
      <c r="P97" s="9">
        <v>178754.36</v>
      </c>
      <c r="Q97" s="9">
        <v>192726.89</v>
      </c>
      <c r="R97" s="9">
        <v>179273.41</v>
      </c>
      <c r="S97" s="9">
        <v>142146.54</v>
      </c>
      <c r="T97" s="9">
        <v>148137.93</v>
      </c>
      <c r="U97" s="139">
        <v>165925.15</v>
      </c>
      <c r="V97" s="139">
        <v>163599.1</v>
      </c>
      <c r="W97" s="139">
        <v>146181.97</v>
      </c>
      <c r="X97" s="139">
        <v>179011.78</v>
      </c>
      <c r="Y97" s="139">
        <v>138200</v>
      </c>
      <c r="Z97" s="137">
        <f>Y97</f>
        <v>138200</v>
      </c>
      <c r="AA97" s="137">
        <v>129380.57</v>
      </c>
      <c r="AB97" s="64">
        <f aca="true" t="shared" si="18" ref="AB97:AB103">SUM(AA97/Z97)</f>
        <v>0.9361835745296672</v>
      </c>
      <c r="AC97" s="26">
        <v>166900</v>
      </c>
      <c r="AD97" s="26">
        <v>-5000</v>
      </c>
      <c r="AE97" s="26">
        <f>SUM(AC97:AD97)</f>
        <v>161900</v>
      </c>
      <c r="AF97" s="166"/>
    </row>
    <row r="98" spans="1:32" ht="14.25">
      <c r="A98" s="21"/>
      <c r="B98" s="19"/>
      <c r="C98" s="19">
        <v>8330</v>
      </c>
      <c r="D98" s="1" t="s">
        <v>100</v>
      </c>
      <c r="E98" s="7">
        <v>53023</v>
      </c>
      <c r="F98" s="9">
        <v>47568.68</v>
      </c>
      <c r="G98" s="9">
        <v>45751.62</v>
      </c>
      <c r="H98" s="9">
        <v>52484.58</v>
      </c>
      <c r="I98" s="9">
        <v>51628.55</v>
      </c>
      <c r="J98" s="9">
        <v>54831.99</v>
      </c>
      <c r="K98" s="9">
        <v>56323.08</v>
      </c>
      <c r="L98" s="9">
        <v>54991.63</v>
      </c>
      <c r="M98" s="9">
        <v>56061.74</v>
      </c>
      <c r="N98" s="9">
        <v>59814.65</v>
      </c>
      <c r="O98" s="9">
        <v>59844.97</v>
      </c>
      <c r="P98" s="9">
        <v>62994.26</v>
      </c>
      <c r="Q98" s="9">
        <v>69522.12</v>
      </c>
      <c r="R98" s="9">
        <v>74507.27</v>
      </c>
      <c r="S98" s="9">
        <v>77489.04</v>
      </c>
      <c r="T98" s="9">
        <v>76436.35</v>
      </c>
      <c r="U98" s="139">
        <v>78950.25</v>
      </c>
      <c r="V98" s="139">
        <v>78721.11</v>
      </c>
      <c r="W98" s="139">
        <v>84805.54</v>
      </c>
      <c r="X98" s="139">
        <v>83197.56</v>
      </c>
      <c r="Y98" s="139">
        <v>95100</v>
      </c>
      <c r="Z98" s="137">
        <f aca="true" t="shared" si="19" ref="Z98:Z106">Y98</f>
        <v>95100</v>
      </c>
      <c r="AA98" s="137">
        <v>65343.91</v>
      </c>
      <c r="AB98" s="64">
        <f t="shared" si="18"/>
        <v>0.6871073606729758</v>
      </c>
      <c r="AC98" s="26">
        <v>68100</v>
      </c>
      <c r="AD98" s="26"/>
      <c r="AE98" s="26">
        <f aca="true" t="shared" si="20" ref="AE98:AE106">SUM(AC98:AD98)</f>
        <v>68100</v>
      </c>
      <c r="AF98" s="166"/>
    </row>
    <row r="99" spans="1:32" ht="14.25">
      <c r="A99" s="21"/>
      <c r="B99" s="19"/>
      <c r="C99" s="19">
        <v>8340</v>
      </c>
      <c r="D99" s="1" t="s">
        <v>217</v>
      </c>
      <c r="E99" s="7">
        <v>30901</v>
      </c>
      <c r="F99" s="9">
        <v>36227.98</v>
      </c>
      <c r="G99" s="9">
        <v>37653.81</v>
      </c>
      <c r="H99" s="9">
        <v>29476.86</v>
      </c>
      <c r="I99" s="9">
        <v>25661.36</v>
      </c>
      <c r="J99" s="9">
        <v>26205.64</v>
      </c>
      <c r="K99" s="9">
        <v>47139.28</v>
      </c>
      <c r="L99" s="9">
        <v>69966.01</v>
      </c>
      <c r="M99" s="9">
        <v>56926.87</v>
      </c>
      <c r="N99" s="9">
        <v>55995.89</v>
      </c>
      <c r="O99" s="9">
        <v>73497.51</v>
      </c>
      <c r="P99" s="9">
        <v>69346.43</v>
      </c>
      <c r="Q99" s="9">
        <v>66354.54</v>
      </c>
      <c r="R99" s="9">
        <v>58395.4</v>
      </c>
      <c r="S99" s="9">
        <v>44180.33</v>
      </c>
      <c r="T99" s="9">
        <v>80551.92</v>
      </c>
      <c r="U99" s="139">
        <v>56555.7</v>
      </c>
      <c r="V99" s="139">
        <v>45178.99</v>
      </c>
      <c r="W99" s="139">
        <v>61250.22</v>
      </c>
      <c r="X99" s="139">
        <v>40545.7</v>
      </c>
      <c r="Y99" s="139">
        <v>47000</v>
      </c>
      <c r="Z99" s="137">
        <f t="shared" si="19"/>
        <v>47000</v>
      </c>
      <c r="AA99" s="137">
        <v>30708.18</v>
      </c>
      <c r="AB99" s="64">
        <f t="shared" si="18"/>
        <v>0.6533655319148937</v>
      </c>
      <c r="AC99" s="26">
        <v>47300</v>
      </c>
      <c r="AD99" s="26"/>
      <c r="AE99" s="26">
        <f t="shared" si="20"/>
        <v>47300</v>
      </c>
      <c r="AF99" s="166"/>
    </row>
    <row r="100" spans="1:32" ht="14.25">
      <c r="A100" s="21"/>
      <c r="B100" s="19"/>
      <c r="C100" s="19" t="s">
        <v>494</v>
      </c>
      <c r="D100" s="1" t="s">
        <v>524</v>
      </c>
      <c r="E100" s="7">
        <v>0</v>
      </c>
      <c r="F100" s="9"/>
      <c r="G100" s="9">
        <v>4881.64</v>
      </c>
      <c r="H100" s="9">
        <v>1178.28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3618</v>
      </c>
      <c r="U100" s="139">
        <v>402</v>
      </c>
      <c r="V100" s="139"/>
      <c r="W100" s="139">
        <v>0</v>
      </c>
      <c r="X100" s="139">
        <v>0</v>
      </c>
      <c r="Y100" s="139">
        <v>500</v>
      </c>
      <c r="Z100" s="137">
        <f t="shared" si="19"/>
        <v>500</v>
      </c>
      <c r="AA100" s="137">
        <v>0</v>
      </c>
      <c r="AB100" s="64">
        <f t="shared" si="18"/>
        <v>0</v>
      </c>
      <c r="AC100" s="26">
        <v>500</v>
      </c>
      <c r="AD100" s="26"/>
      <c r="AE100" s="26">
        <f t="shared" si="20"/>
        <v>500</v>
      </c>
      <c r="AF100" s="166"/>
    </row>
    <row r="101" spans="1:32" ht="14.25">
      <c r="A101" s="21"/>
      <c r="B101" s="19"/>
      <c r="C101" s="19">
        <v>8355</v>
      </c>
      <c r="D101" s="1" t="s">
        <v>154</v>
      </c>
      <c r="E101" s="7">
        <v>355</v>
      </c>
      <c r="F101" s="9">
        <v>-131.19</v>
      </c>
      <c r="G101" s="9">
        <v>366.22</v>
      </c>
      <c r="H101" s="9">
        <v>194.31</v>
      </c>
      <c r="I101" s="9">
        <v>145</v>
      </c>
      <c r="J101" s="9">
        <v>138.28</v>
      </c>
      <c r="K101" s="9">
        <v>750.04</v>
      </c>
      <c r="L101" s="9">
        <v>973.9</v>
      </c>
      <c r="M101" s="9">
        <v>992.38</v>
      </c>
      <c r="N101" s="9">
        <v>986.73</v>
      </c>
      <c r="O101" s="9">
        <v>985.33</v>
      </c>
      <c r="P101" s="9">
        <v>1005.95</v>
      </c>
      <c r="Q101" s="9">
        <v>1068.55</v>
      </c>
      <c r="R101" s="9">
        <v>1136.71</v>
      </c>
      <c r="S101" s="9">
        <v>1181.43</v>
      </c>
      <c r="T101" s="9">
        <v>1143.25</v>
      </c>
      <c r="U101" s="139">
        <v>1141.8</v>
      </c>
      <c r="V101" s="139">
        <v>1136.03</v>
      </c>
      <c r="W101" s="139">
        <v>1158.24</v>
      </c>
      <c r="X101" s="139">
        <v>1067.9</v>
      </c>
      <c r="Y101" s="139">
        <v>1500</v>
      </c>
      <c r="Z101" s="137">
        <f t="shared" si="19"/>
        <v>1500</v>
      </c>
      <c r="AA101" s="137">
        <v>850.39</v>
      </c>
      <c r="AB101" s="64">
        <f t="shared" si="18"/>
        <v>0.5669266666666667</v>
      </c>
      <c r="AC101" s="26">
        <v>1200</v>
      </c>
      <c r="AD101" s="26"/>
      <c r="AE101" s="26">
        <f t="shared" si="20"/>
        <v>1200</v>
      </c>
      <c r="AF101" s="166"/>
    </row>
    <row r="102" spans="1:32" ht="14.25">
      <c r="A102" s="21"/>
      <c r="B102" s="19"/>
      <c r="C102" s="19" t="s">
        <v>738</v>
      </c>
      <c r="D102" s="1" t="s">
        <v>926</v>
      </c>
      <c r="E102" s="7">
        <v>54198</v>
      </c>
      <c r="F102" s="9">
        <v>294569.6</v>
      </c>
      <c r="G102" s="9">
        <v>153063.69</v>
      </c>
      <c r="H102" s="9">
        <v>149825.92</v>
      </c>
      <c r="I102" s="9">
        <v>165665.15</v>
      </c>
      <c r="J102" s="9">
        <v>162207.05</v>
      </c>
      <c r="K102" s="9">
        <v>176890.94</v>
      </c>
      <c r="L102" s="9">
        <v>175679.03</v>
      </c>
      <c r="M102" s="9">
        <v>181918.92</v>
      </c>
      <c r="N102" s="9">
        <v>152815.6</v>
      </c>
      <c r="O102" s="9">
        <v>186250.44</v>
      </c>
      <c r="P102" s="9">
        <v>125049.81</v>
      </c>
      <c r="Q102" s="9">
        <v>183959.75</v>
      </c>
      <c r="R102" s="9">
        <v>289496.44</v>
      </c>
      <c r="S102" s="9">
        <v>258170.17</v>
      </c>
      <c r="T102" s="9">
        <v>281465.58</v>
      </c>
      <c r="U102" s="139">
        <v>297590.89</v>
      </c>
      <c r="V102" s="139">
        <v>254989.06</v>
      </c>
      <c r="W102" s="139">
        <v>374093.2</v>
      </c>
      <c r="X102" s="139">
        <v>480611.94</v>
      </c>
      <c r="Y102" s="139">
        <v>445800</v>
      </c>
      <c r="Z102" s="137">
        <f t="shared" si="19"/>
        <v>445800</v>
      </c>
      <c r="AA102" s="137">
        <v>480980.12</v>
      </c>
      <c r="AB102" s="64">
        <f t="shared" si="18"/>
        <v>1.0789145805293854</v>
      </c>
      <c r="AC102" s="26">
        <v>483400</v>
      </c>
      <c r="AD102" s="26">
        <v>-64500</v>
      </c>
      <c r="AE102" s="26">
        <f t="shared" si="20"/>
        <v>418900</v>
      </c>
      <c r="AF102" s="166"/>
    </row>
    <row r="103" spans="1:32" ht="14.25">
      <c r="A103" s="21"/>
      <c r="B103" s="19"/>
      <c r="C103" s="19" t="s">
        <v>739</v>
      </c>
      <c r="D103" s="1" t="s">
        <v>927</v>
      </c>
      <c r="E103" s="7">
        <v>68286</v>
      </c>
      <c r="F103" s="9">
        <v>186150.68</v>
      </c>
      <c r="G103" s="9">
        <v>98186.19</v>
      </c>
      <c r="H103" s="9">
        <v>92896.7</v>
      </c>
      <c r="I103" s="9">
        <v>99392.58</v>
      </c>
      <c r="J103" s="9">
        <v>95612.28</v>
      </c>
      <c r="K103" s="9">
        <v>104501.09</v>
      </c>
      <c r="L103" s="9">
        <v>110263.06</v>
      </c>
      <c r="M103" s="9">
        <v>107775.89</v>
      </c>
      <c r="N103" s="9">
        <v>271160.91</v>
      </c>
      <c r="O103" s="9">
        <v>205319.88</v>
      </c>
      <c r="P103" s="9">
        <v>183791.33</v>
      </c>
      <c r="Q103" s="9">
        <v>151917.63</v>
      </c>
      <c r="R103" s="9">
        <v>177958.77</v>
      </c>
      <c r="S103" s="9">
        <v>155279.66</v>
      </c>
      <c r="T103" s="9">
        <v>182416.77</v>
      </c>
      <c r="U103" s="139">
        <v>156744.04</v>
      </c>
      <c r="V103" s="139">
        <v>183194.78</v>
      </c>
      <c r="W103" s="139">
        <v>139843.26</v>
      </c>
      <c r="X103" s="139">
        <v>146516.42</v>
      </c>
      <c r="Y103" s="139">
        <v>172800</v>
      </c>
      <c r="Z103" s="137">
        <f t="shared" si="19"/>
        <v>172800</v>
      </c>
      <c r="AA103" s="137">
        <v>131923.06</v>
      </c>
      <c r="AB103" s="64">
        <f t="shared" si="18"/>
        <v>0.7634436342592592</v>
      </c>
      <c r="AC103" s="26">
        <v>184700</v>
      </c>
      <c r="AD103" s="26"/>
      <c r="AE103" s="26">
        <f t="shared" si="20"/>
        <v>184700</v>
      </c>
      <c r="AF103" s="166"/>
    </row>
    <row r="104" spans="1:32" ht="14.25">
      <c r="A104" s="21"/>
      <c r="B104" s="19"/>
      <c r="C104" s="19" t="s">
        <v>740</v>
      </c>
      <c r="D104" s="1" t="s">
        <v>103</v>
      </c>
      <c r="E104" s="7">
        <v>485</v>
      </c>
      <c r="F104" s="9">
        <v>266.08</v>
      </c>
      <c r="G104" s="9"/>
      <c r="H104" s="9">
        <v>84</v>
      </c>
      <c r="I104" s="9">
        <v>416</v>
      </c>
      <c r="J104" s="9">
        <v>408</v>
      </c>
      <c r="K104" s="9">
        <v>412</v>
      </c>
      <c r="L104" s="9">
        <v>432</v>
      </c>
      <c r="M104" s="9">
        <v>412</v>
      </c>
      <c r="N104" s="9">
        <v>418</v>
      </c>
      <c r="O104" s="9">
        <v>402</v>
      </c>
      <c r="P104" s="9">
        <v>384</v>
      </c>
      <c r="Q104" s="9">
        <v>567</v>
      </c>
      <c r="R104" s="9">
        <v>396</v>
      </c>
      <c r="S104" s="9">
        <v>328</v>
      </c>
      <c r="T104" s="9">
        <v>264</v>
      </c>
      <c r="U104" s="139">
        <v>288</v>
      </c>
      <c r="V104" s="139">
        <v>527</v>
      </c>
      <c r="W104" s="139">
        <v>767.5</v>
      </c>
      <c r="X104" s="139">
        <v>553</v>
      </c>
      <c r="Y104" s="139">
        <v>500</v>
      </c>
      <c r="Z104" s="137">
        <f t="shared" si="19"/>
        <v>500</v>
      </c>
      <c r="AA104" s="137">
        <v>413.5</v>
      </c>
      <c r="AB104" s="64">
        <f>SUM(AA104/Z104)</f>
        <v>0.827</v>
      </c>
      <c r="AC104" s="26">
        <v>500</v>
      </c>
      <c r="AD104" s="26"/>
      <c r="AE104" s="26">
        <f t="shared" si="20"/>
        <v>500</v>
      </c>
      <c r="AF104" s="166"/>
    </row>
    <row r="105" spans="1:32" ht="14.25">
      <c r="A105" s="21"/>
      <c r="B105" s="19"/>
      <c r="C105" s="70" t="s">
        <v>1167</v>
      </c>
      <c r="D105" s="1" t="s">
        <v>1169</v>
      </c>
      <c r="E105" s="7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>
        <v>33335</v>
      </c>
      <c r="Q105" s="9">
        <v>33335</v>
      </c>
      <c r="R105" s="9">
        <v>33335</v>
      </c>
      <c r="S105" s="9">
        <v>33335</v>
      </c>
      <c r="T105" s="9">
        <v>33335</v>
      </c>
      <c r="U105" s="139">
        <v>33335</v>
      </c>
      <c r="V105" s="139">
        <v>33335</v>
      </c>
      <c r="W105" s="139">
        <v>0</v>
      </c>
      <c r="X105" s="139">
        <v>0</v>
      </c>
      <c r="Y105" s="139">
        <v>0</v>
      </c>
      <c r="Z105" s="137">
        <f t="shared" si="19"/>
        <v>0</v>
      </c>
      <c r="AA105" s="137">
        <v>0</v>
      </c>
      <c r="AB105" s="64">
        <v>0</v>
      </c>
      <c r="AC105" s="26">
        <v>0</v>
      </c>
      <c r="AD105" s="26"/>
      <c r="AE105" s="26">
        <f t="shared" si="20"/>
        <v>0</v>
      </c>
      <c r="AF105" s="166"/>
    </row>
    <row r="106" spans="1:32" ht="15" thickBot="1">
      <c r="A106" s="21"/>
      <c r="B106" s="19"/>
      <c r="C106" s="214" t="s">
        <v>1168</v>
      </c>
      <c r="D106" s="38" t="s">
        <v>1170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79">
        <v>4860.24</v>
      </c>
      <c r="Q106" s="79">
        <v>4008.53</v>
      </c>
      <c r="R106" s="79">
        <v>12541.55</v>
      </c>
      <c r="S106" s="79">
        <v>7770.78</v>
      </c>
      <c r="T106" s="36">
        <v>7793.99</v>
      </c>
      <c r="U106" s="138">
        <v>6443.61</v>
      </c>
      <c r="V106" s="138">
        <v>5778.21</v>
      </c>
      <c r="W106" s="138">
        <v>0</v>
      </c>
      <c r="X106" s="138">
        <v>0</v>
      </c>
      <c r="Y106" s="138">
        <v>0</v>
      </c>
      <c r="Z106" s="138">
        <f t="shared" si="19"/>
        <v>0</v>
      </c>
      <c r="AA106" s="138">
        <v>0</v>
      </c>
      <c r="AB106" s="36">
        <v>0</v>
      </c>
      <c r="AC106" s="36">
        <v>0</v>
      </c>
      <c r="AD106" s="36"/>
      <c r="AE106" s="36">
        <f t="shared" si="20"/>
        <v>0</v>
      </c>
      <c r="AF106" s="166"/>
    </row>
    <row r="107" spans="1:32" ht="14.25">
      <c r="A107" s="21"/>
      <c r="B107" s="19"/>
      <c r="C107" s="19"/>
      <c r="D107" s="1" t="s">
        <v>513</v>
      </c>
      <c r="E107" s="9">
        <f aca="true" t="shared" si="21" ref="E107:N107">SUM(E97:E105)</f>
        <v>216800</v>
      </c>
      <c r="F107" s="9">
        <f t="shared" si="21"/>
        <v>612139.7299999999</v>
      </c>
      <c r="G107" s="9">
        <f t="shared" si="21"/>
        <v>396976.3</v>
      </c>
      <c r="H107" s="9">
        <f t="shared" si="21"/>
        <v>399990.10000000003</v>
      </c>
      <c r="I107" s="9">
        <f t="shared" si="21"/>
        <v>426155.7</v>
      </c>
      <c r="J107" s="9">
        <f t="shared" si="21"/>
        <v>422650.30000000005</v>
      </c>
      <c r="K107" s="9">
        <f t="shared" si="21"/>
        <v>445865.68999999994</v>
      </c>
      <c r="L107" s="9">
        <f t="shared" si="21"/>
        <v>466769.82999999996</v>
      </c>
      <c r="M107" s="9">
        <f t="shared" si="21"/>
        <v>489796.32000000007</v>
      </c>
      <c r="N107" s="9">
        <f t="shared" si="21"/>
        <v>655285.73</v>
      </c>
      <c r="O107" s="9">
        <f aca="true" t="shared" si="22" ref="O107:AA107">SUM(O97:O106)</f>
        <v>678387.14</v>
      </c>
      <c r="P107" s="9">
        <f t="shared" si="22"/>
        <v>659521.38</v>
      </c>
      <c r="Q107" s="9">
        <f t="shared" si="22"/>
        <v>703460.01</v>
      </c>
      <c r="R107" s="9">
        <f t="shared" si="22"/>
        <v>827040.55</v>
      </c>
      <c r="S107" s="139">
        <f t="shared" si="22"/>
        <v>719880.9500000001</v>
      </c>
      <c r="T107" s="139">
        <f t="shared" si="22"/>
        <v>815162.79</v>
      </c>
      <c r="U107" s="139">
        <f t="shared" si="22"/>
        <v>797376.4400000001</v>
      </c>
      <c r="V107" s="139">
        <f t="shared" si="22"/>
        <v>766459.28</v>
      </c>
      <c r="W107" s="139">
        <f t="shared" si="22"/>
        <v>808099.9299999999</v>
      </c>
      <c r="X107" s="139">
        <f t="shared" si="22"/>
        <v>931504.3</v>
      </c>
      <c r="Y107" s="139">
        <f t="shared" si="22"/>
        <v>901400</v>
      </c>
      <c r="Z107" s="139">
        <f t="shared" si="22"/>
        <v>901400</v>
      </c>
      <c r="AA107" s="139">
        <f t="shared" si="22"/>
        <v>839599.73</v>
      </c>
      <c r="AB107" s="64">
        <f>SUM(AA107/Z107)</f>
        <v>0.9314396827157755</v>
      </c>
      <c r="AC107" s="26">
        <f>SUM(AC97:AC106)</f>
        <v>952600</v>
      </c>
      <c r="AD107" s="26">
        <f>SUM(AD97:AD105)</f>
        <v>-69500</v>
      </c>
      <c r="AE107" s="26">
        <f>SUM(AE97:AE106)</f>
        <v>883100</v>
      </c>
      <c r="AF107" s="166"/>
    </row>
    <row r="108" spans="1:32" ht="14.25">
      <c r="A108" s="21"/>
      <c r="B108" s="19"/>
      <c r="C108" s="19"/>
      <c r="E108" s="7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39"/>
      <c r="V108" s="139"/>
      <c r="W108" s="139"/>
      <c r="X108" s="139"/>
      <c r="Y108" s="139"/>
      <c r="AB108" s="64"/>
      <c r="AC108" s="26"/>
      <c r="AD108" s="26"/>
      <c r="AE108" s="26"/>
      <c r="AF108" s="166"/>
    </row>
    <row r="109" spans="1:32" ht="14.25">
      <c r="A109" s="21" t="s">
        <v>499</v>
      </c>
      <c r="B109" s="19" t="s">
        <v>97</v>
      </c>
      <c r="C109" s="19" t="s">
        <v>223</v>
      </c>
      <c r="D109" s="18" t="s">
        <v>869</v>
      </c>
      <c r="E109" s="7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39"/>
      <c r="V109" s="139"/>
      <c r="W109" s="139"/>
      <c r="X109" s="139"/>
      <c r="Y109" s="139"/>
      <c r="AB109" s="64"/>
      <c r="AC109" s="26"/>
      <c r="AD109" s="26"/>
      <c r="AE109" s="26"/>
      <c r="AF109" s="166"/>
    </row>
    <row r="110" spans="1:32" ht="14.25">
      <c r="A110" s="21"/>
      <c r="B110" s="19"/>
      <c r="C110" s="19" t="s">
        <v>741</v>
      </c>
      <c r="D110" s="1" t="s">
        <v>407</v>
      </c>
      <c r="E110" s="7">
        <v>158069</v>
      </c>
      <c r="F110" s="9">
        <v>55281</v>
      </c>
      <c r="G110" s="9">
        <v>187492</v>
      </c>
      <c r="H110" s="9">
        <v>194703</v>
      </c>
      <c r="I110" s="9">
        <v>194125</v>
      </c>
      <c r="J110" s="9">
        <v>201337</v>
      </c>
      <c r="K110" s="9">
        <v>205759</v>
      </c>
      <c r="L110" s="9">
        <v>210181</v>
      </c>
      <c r="M110" s="9">
        <v>187393</v>
      </c>
      <c r="N110" s="9">
        <v>191815</v>
      </c>
      <c r="O110" s="9">
        <v>194026</v>
      </c>
      <c r="P110" s="9">
        <v>198449</v>
      </c>
      <c r="Q110" s="9">
        <v>90660</v>
      </c>
      <c r="R110" s="9">
        <v>95082</v>
      </c>
      <c r="S110" s="9">
        <v>99504</v>
      </c>
      <c r="T110" s="9">
        <v>0</v>
      </c>
      <c r="U110" s="139">
        <v>0</v>
      </c>
      <c r="V110" s="139">
        <v>49000</v>
      </c>
      <c r="W110" s="139">
        <v>0</v>
      </c>
      <c r="X110" s="139">
        <v>0</v>
      </c>
      <c r="Y110" s="139">
        <v>0</v>
      </c>
      <c r="Z110" s="167">
        <f>Y110</f>
        <v>0</v>
      </c>
      <c r="AA110" s="137">
        <v>0</v>
      </c>
      <c r="AB110" s="64">
        <v>0</v>
      </c>
      <c r="AC110" s="26">
        <v>0</v>
      </c>
      <c r="AD110" s="26"/>
      <c r="AE110" s="26">
        <f>SUM(AC110:AD110)</f>
        <v>0</v>
      </c>
      <c r="AF110" s="166"/>
    </row>
    <row r="111" spans="1:32" ht="14.25">
      <c r="A111" s="21"/>
      <c r="B111" s="19"/>
      <c r="C111" s="19" t="s">
        <v>742</v>
      </c>
      <c r="D111" s="1" t="s">
        <v>408</v>
      </c>
      <c r="E111" s="7">
        <v>128337</v>
      </c>
      <c r="F111" s="9">
        <v>120176.54</v>
      </c>
      <c r="G111" s="9">
        <v>111236.5</v>
      </c>
      <c r="H111" s="9">
        <v>101654.7</v>
      </c>
      <c r="I111" s="9">
        <v>91870.27</v>
      </c>
      <c r="J111" s="9">
        <v>81743.17</v>
      </c>
      <c r="K111" s="9">
        <v>71320.75</v>
      </c>
      <c r="L111" s="9">
        <v>60696.02</v>
      </c>
      <c r="M111" s="9">
        <v>50631.96</v>
      </c>
      <c r="N111" s="9">
        <v>41128.59</v>
      </c>
      <c r="O111" s="9">
        <v>31430.93</v>
      </c>
      <c r="P111" s="9">
        <v>23746.95</v>
      </c>
      <c r="Q111" s="9">
        <v>14942.66</v>
      </c>
      <c r="R111" s="9">
        <v>10718.31</v>
      </c>
      <c r="S111" s="9">
        <v>6583.36</v>
      </c>
      <c r="T111" s="9">
        <v>0</v>
      </c>
      <c r="U111" s="139">
        <v>20749.44</v>
      </c>
      <c r="V111" s="139">
        <v>34045</v>
      </c>
      <c r="W111" s="139">
        <v>0</v>
      </c>
      <c r="X111" s="139">
        <v>0</v>
      </c>
      <c r="Y111" s="139">
        <v>0</v>
      </c>
      <c r="Z111" s="167">
        <f>Y111</f>
        <v>0</v>
      </c>
      <c r="AA111" s="137">
        <v>0</v>
      </c>
      <c r="AB111" s="64">
        <v>0</v>
      </c>
      <c r="AC111" s="26">
        <v>0</v>
      </c>
      <c r="AD111" s="26"/>
      <c r="AE111" s="26">
        <f>SUM(AC111:AD111)</f>
        <v>0</v>
      </c>
      <c r="AF111" s="166"/>
    </row>
    <row r="112" spans="1:32" ht="14.25">
      <c r="A112" s="21"/>
      <c r="B112" s="19"/>
      <c r="C112" s="19" t="s">
        <v>802</v>
      </c>
      <c r="D112" s="1" t="s">
        <v>247</v>
      </c>
      <c r="E112" s="7">
        <v>220000</v>
      </c>
      <c r="F112" s="9">
        <v>110000</v>
      </c>
      <c r="G112" s="9"/>
      <c r="H112" s="7"/>
      <c r="I112" s="7"/>
      <c r="J112" s="7"/>
      <c r="K112" s="7">
        <v>0</v>
      </c>
      <c r="L112" s="7">
        <v>0</v>
      </c>
      <c r="M112" s="7">
        <v>0</v>
      </c>
      <c r="N112" s="7">
        <v>66670</v>
      </c>
      <c r="O112" s="7">
        <v>33335</v>
      </c>
      <c r="P112" s="7">
        <v>0</v>
      </c>
      <c r="Q112" s="7">
        <v>0</v>
      </c>
      <c r="R112" s="7"/>
      <c r="S112" s="7">
        <v>0</v>
      </c>
      <c r="T112" s="7">
        <v>103928</v>
      </c>
      <c r="U112" s="141">
        <v>0</v>
      </c>
      <c r="V112" s="141">
        <v>0</v>
      </c>
      <c r="W112" s="141">
        <v>39000</v>
      </c>
      <c r="X112" s="141">
        <v>0</v>
      </c>
      <c r="Y112" s="141">
        <v>39000</v>
      </c>
      <c r="Z112" s="167">
        <f>Y112</f>
        <v>39000</v>
      </c>
      <c r="AA112" s="137">
        <v>39000</v>
      </c>
      <c r="AB112" s="64">
        <v>0</v>
      </c>
      <c r="AC112" s="137">
        <v>39000</v>
      </c>
      <c r="AD112" s="26"/>
      <c r="AE112" s="26">
        <f>SUM(AC112:AD112)</f>
        <v>39000</v>
      </c>
      <c r="AF112" s="166"/>
    </row>
    <row r="113" spans="1:32" ht="15" thickBot="1">
      <c r="A113" s="21"/>
      <c r="B113" s="19"/>
      <c r="C113" s="32" t="s">
        <v>803</v>
      </c>
      <c r="D113" s="38" t="s">
        <v>248</v>
      </c>
      <c r="E113" s="34">
        <v>4224</v>
      </c>
      <c r="F113" s="35">
        <v>0</v>
      </c>
      <c r="G113" s="35"/>
      <c r="H113" s="34"/>
      <c r="I113" s="34"/>
      <c r="J113" s="34"/>
      <c r="K113" s="34">
        <v>0</v>
      </c>
      <c r="L113" s="34">
        <v>4538.01</v>
      </c>
      <c r="M113" s="34">
        <v>0</v>
      </c>
      <c r="N113" s="34">
        <v>5773.01</v>
      </c>
      <c r="O113" s="34">
        <v>12020.13</v>
      </c>
      <c r="P113" s="34">
        <v>0</v>
      </c>
      <c r="Q113" s="34">
        <v>0</v>
      </c>
      <c r="R113" s="34"/>
      <c r="S113" s="34">
        <v>0</v>
      </c>
      <c r="T113" s="34">
        <v>6634.45</v>
      </c>
      <c r="U113" s="151">
        <v>0</v>
      </c>
      <c r="V113" s="151">
        <v>0</v>
      </c>
      <c r="W113" s="151">
        <v>27400.49</v>
      </c>
      <c r="X113" s="151">
        <v>0</v>
      </c>
      <c r="Y113" s="151">
        <v>7710</v>
      </c>
      <c r="Z113" s="138">
        <f>Y113</f>
        <v>7710</v>
      </c>
      <c r="AA113" s="138">
        <v>7710</v>
      </c>
      <c r="AB113" s="65">
        <v>0</v>
      </c>
      <c r="AC113" s="138">
        <v>243033</v>
      </c>
      <c r="AD113" s="36"/>
      <c r="AE113" s="36">
        <f>SUM(AC113:AD113)</f>
        <v>243033</v>
      </c>
      <c r="AF113" s="166"/>
    </row>
    <row r="114" spans="1:32" ht="14.25">
      <c r="A114" s="21"/>
      <c r="B114" s="19"/>
      <c r="C114" s="19"/>
      <c r="D114" s="1" t="s">
        <v>513</v>
      </c>
      <c r="E114" s="26">
        <f aca="true" t="shared" si="23" ref="E114:AA114">SUM(E110:E113)</f>
        <v>510630</v>
      </c>
      <c r="F114" s="26">
        <f t="shared" si="23"/>
        <v>285457.54</v>
      </c>
      <c r="G114" s="26">
        <f t="shared" si="23"/>
        <v>298728.5</v>
      </c>
      <c r="H114" s="26">
        <f t="shared" si="23"/>
        <v>296357.7</v>
      </c>
      <c r="I114" s="26">
        <f t="shared" si="23"/>
        <v>285995.27</v>
      </c>
      <c r="J114" s="26">
        <f t="shared" si="23"/>
        <v>283080.17</v>
      </c>
      <c r="K114" s="26">
        <f t="shared" si="23"/>
        <v>277079.75</v>
      </c>
      <c r="L114" s="26">
        <f t="shared" si="23"/>
        <v>275415.03</v>
      </c>
      <c r="M114" s="26">
        <f t="shared" si="23"/>
        <v>238024.96</v>
      </c>
      <c r="N114" s="26">
        <f t="shared" si="23"/>
        <v>305386.6</v>
      </c>
      <c r="O114" s="26">
        <f t="shared" si="23"/>
        <v>270812.06</v>
      </c>
      <c r="P114" s="26">
        <f>SUM(P110:P113)</f>
        <v>222195.95</v>
      </c>
      <c r="Q114" s="26">
        <f>SUM(Q110:Q113)</f>
        <v>105602.66</v>
      </c>
      <c r="R114" s="26">
        <f>SUM(R110:R113)</f>
        <v>105800.31</v>
      </c>
      <c r="S114" s="137">
        <f t="shared" si="23"/>
        <v>106087.36</v>
      </c>
      <c r="T114" s="137">
        <f t="shared" si="23"/>
        <v>110562.45</v>
      </c>
      <c r="U114" s="137">
        <f t="shared" si="23"/>
        <v>20749.44</v>
      </c>
      <c r="V114" s="137">
        <f t="shared" si="23"/>
        <v>83045</v>
      </c>
      <c r="W114" s="137">
        <f t="shared" si="23"/>
        <v>66400.49</v>
      </c>
      <c r="X114" s="137">
        <f t="shared" si="23"/>
        <v>0</v>
      </c>
      <c r="Y114" s="137">
        <f t="shared" si="23"/>
        <v>46710</v>
      </c>
      <c r="Z114" s="137">
        <f t="shared" si="23"/>
        <v>46710</v>
      </c>
      <c r="AA114" s="137">
        <f t="shared" si="23"/>
        <v>46710</v>
      </c>
      <c r="AB114" s="64">
        <f>SUM(AA114/Z114)</f>
        <v>1</v>
      </c>
      <c r="AC114" s="26">
        <f>SUM(AC110:AC113)</f>
        <v>282033</v>
      </c>
      <c r="AD114" s="26">
        <f>SUM(AD110:AD113)</f>
        <v>0</v>
      </c>
      <c r="AE114" s="26">
        <f>SUM(AE110:AE113)</f>
        <v>282033</v>
      </c>
      <c r="AF114" s="166"/>
    </row>
    <row r="115" spans="1:32" ht="14.25">
      <c r="A115" s="21"/>
      <c r="B115" s="19"/>
      <c r="C115" s="19"/>
      <c r="E115" s="7"/>
      <c r="F115" s="9"/>
      <c r="G115" s="9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141"/>
      <c r="V115" s="141"/>
      <c r="W115" s="141"/>
      <c r="X115" s="141"/>
      <c r="Y115" s="141"/>
      <c r="AB115" s="64"/>
      <c r="AC115" s="26"/>
      <c r="AD115" s="26"/>
      <c r="AE115" s="26"/>
      <c r="AF115" s="166"/>
    </row>
    <row r="116" spans="1:32" ht="14.25">
      <c r="A116" s="21" t="s">
        <v>499</v>
      </c>
      <c r="B116" s="19" t="s">
        <v>97</v>
      </c>
      <c r="C116" s="19" t="s">
        <v>223</v>
      </c>
      <c r="D116" s="18" t="s">
        <v>870</v>
      </c>
      <c r="E116" s="7"/>
      <c r="F116" s="9"/>
      <c r="G116" s="9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141"/>
      <c r="V116" s="141"/>
      <c r="W116" s="141"/>
      <c r="X116" s="141"/>
      <c r="Y116" s="141"/>
      <c r="AB116" s="64"/>
      <c r="AC116" s="26"/>
      <c r="AD116" s="26"/>
      <c r="AE116" s="26"/>
      <c r="AF116" s="166"/>
    </row>
    <row r="117" spans="1:32" ht="14.25">
      <c r="A117" s="21"/>
      <c r="B117" s="19"/>
      <c r="C117" s="19" t="s">
        <v>294</v>
      </c>
      <c r="D117" s="1" t="s">
        <v>295</v>
      </c>
      <c r="E117" s="7">
        <v>100000</v>
      </c>
      <c r="F117" s="9">
        <v>100000</v>
      </c>
      <c r="G117" s="9">
        <v>100000</v>
      </c>
      <c r="H117" s="7">
        <v>100000</v>
      </c>
      <c r="I117" s="7">
        <v>100000</v>
      </c>
      <c r="J117" s="7"/>
      <c r="K117" s="7">
        <v>0</v>
      </c>
      <c r="L117" s="7">
        <v>0</v>
      </c>
      <c r="M117" s="7">
        <v>0</v>
      </c>
      <c r="N117" s="7">
        <v>0</v>
      </c>
      <c r="O117" s="7"/>
      <c r="P117" s="7"/>
      <c r="Q117" s="7"/>
      <c r="R117" s="7"/>
      <c r="S117" s="7"/>
      <c r="T117" s="7"/>
      <c r="U117" s="141">
        <v>0</v>
      </c>
      <c r="V117" s="141">
        <v>0</v>
      </c>
      <c r="W117" s="141">
        <v>0</v>
      </c>
      <c r="X117" s="141">
        <v>0</v>
      </c>
      <c r="Y117" s="141">
        <v>0</v>
      </c>
      <c r="Z117" s="137">
        <v>0</v>
      </c>
      <c r="AA117" s="137">
        <v>0</v>
      </c>
      <c r="AB117" s="64">
        <v>0</v>
      </c>
      <c r="AC117" s="26">
        <v>0</v>
      </c>
      <c r="AD117" s="26"/>
      <c r="AE117" s="26">
        <f>SUM(AC117:AD117)</f>
        <v>0</v>
      </c>
      <c r="AF117" s="166"/>
    </row>
    <row r="118" spans="1:32" ht="15" thickBot="1">
      <c r="A118" s="21"/>
      <c r="B118" s="19"/>
      <c r="C118" s="32" t="s">
        <v>804</v>
      </c>
      <c r="D118" s="38" t="s">
        <v>656</v>
      </c>
      <c r="E118" s="34">
        <v>0</v>
      </c>
      <c r="F118" s="35">
        <v>0</v>
      </c>
      <c r="G118" s="35">
        <v>0</v>
      </c>
      <c r="H118" s="34">
        <v>0</v>
      </c>
      <c r="I118" s="34">
        <v>245000</v>
      </c>
      <c r="J118" s="34">
        <v>150000</v>
      </c>
      <c r="K118" s="34">
        <v>150000</v>
      </c>
      <c r="L118" s="34">
        <v>150000</v>
      </c>
      <c r="M118" s="34">
        <v>150000</v>
      </c>
      <c r="N118" s="34">
        <v>0</v>
      </c>
      <c r="O118" s="34"/>
      <c r="P118" s="34"/>
      <c r="Q118" s="34"/>
      <c r="R118" s="34"/>
      <c r="S118" s="34"/>
      <c r="T118" s="34"/>
      <c r="U118" s="151">
        <v>0</v>
      </c>
      <c r="V118" s="151">
        <v>0</v>
      </c>
      <c r="W118" s="151">
        <v>0</v>
      </c>
      <c r="X118" s="151">
        <v>0</v>
      </c>
      <c r="Y118" s="151">
        <v>0</v>
      </c>
      <c r="Z118" s="138">
        <v>0</v>
      </c>
      <c r="AA118" s="138">
        <v>0</v>
      </c>
      <c r="AB118" s="65">
        <v>0</v>
      </c>
      <c r="AC118" s="36">
        <v>0</v>
      </c>
      <c r="AD118" s="36"/>
      <c r="AE118" s="36">
        <f>SUM(AC118:AD118)</f>
        <v>0</v>
      </c>
      <c r="AF118" s="166"/>
    </row>
    <row r="119" spans="1:32" ht="14.25">
      <c r="A119" s="21"/>
      <c r="B119" s="19"/>
      <c r="C119" s="19"/>
      <c r="D119" s="1" t="s">
        <v>513</v>
      </c>
      <c r="E119" s="7">
        <f aca="true" t="shared" si="24" ref="E119:N119">SUM(E117:E118)</f>
        <v>100000</v>
      </c>
      <c r="F119" s="7">
        <f t="shared" si="24"/>
        <v>100000</v>
      </c>
      <c r="G119" s="7">
        <f t="shared" si="24"/>
        <v>100000</v>
      </c>
      <c r="H119" s="7">
        <f t="shared" si="24"/>
        <v>100000</v>
      </c>
      <c r="I119" s="7">
        <f t="shared" si="24"/>
        <v>345000</v>
      </c>
      <c r="J119" s="7">
        <f t="shared" si="24"/>
        <v>150000</v>
      </c>
      <c r="K119" s="7">
        <f t="shared" si="24"/>
        <v>150000</v>
      </c>
      <c r="L119" s="7">
        <f t="shared" si="24"/>
        <v>150000</v>
      </c>
      <c r="M119" s="7">
        <f t="shared" si="24"/>
        <v>150000</v>
      </c>
      <c r="N119" s="7">
        <f t="shared" si="24"/>
        <v>0</v>
      </c>
      <c r="O119" s="7"/>
      <c r="P119" s="7"/>
      <c r="Q119" s="7"/>
      <c r="R119" s="7"/>
      <c r="S119" s="7"/>
      <c r="T119" s="7"/>
      <c r="U119" s="141">
        <v>0</v>
      </c>
      <c r="V119" s="141">
        <f aca="true" t="shared" si="25" ref="V119:AA119">SUM(V117:V118)</f>
        <v>0</v>
      </c>
      <c r="W119" s="141">
        <f t="shared" si="25"/>
        <v>0</v>
      </c>
      <c r="X119" s="141">
        <f t="shared" si="25"/>
        <v>0</v>
      </c>
      <c r="Y119" s="141">
        <f t="shared" si="25"/>
        <v>0</v>
      </c>
      <c r="Z119" s="141">
        <f t="shared" si="25"/>
        <v>0</v>
      </c>
      <c r="AA119" s="141">
        <f t="shared" si="25"/>
        <v>0</v>
      </c>
      <c r="AB119" s="64">
        <v>0</v>
      </c>
      <c r="AC119" s="26">
        <f>SUM(AC117:AC118)</f>
        <v>0</v>
      </c>
      <c r="AD119" s="26">
        <f>SUM(AD117:AD118)</f>
        <v>0</v>
      </c>
      <c r="AE119" s="26">
        <f>SUM(AE117:AE118)</f>
        <v>0</v>
      </c>
      <c r="AF119" s="166"/>
    </row>
    <row r="120" spans="1:32" ht="14.25">
      <c r="A120" s="21"/>
      <c r="B120" s="19"/>
      <c r="C120" s="19"/>
      <c r="E120" s="7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39"/>
      <c r="V120" s="139"/>
      <c r="W120" s="139"/>
      <c r="X120" s="139"/>
      <c r="Y120" s="139"/>
      <c r="AC120" s="26"/>
      <c r="AD120" s="26"/>
      <c r="AE120" s="26"/>
      <c r="AF120" s="166"/>
    </row>
    <row r="121" spans="1:32" ht="14.25">
      <c r="A121" s="21" t="s">
        <v>499</v>
      </c>
      <c r="B121" s="19" t="s">
        <v>910</v>
      </c>
      <c r="C121" s="19" t="s">
        <v>623</v>
      </c>
      <c r="D121" s="1" t="s">
        <v>211</v>
      </c>
      <c r="E121" s="7"/>
      <c r="F121" s="9"/>
      <c r="G121" s="9"/>
      <c r="H121" s="9"/>
      <c r="I121" s="9"/>
      <c r="J121" s="9"/>
      <c r="K121" s="9"/>
      <c r="L121" s="9"/>
      <c r="M121" s="9"/>
      <c r="N121" s="9">
        <v>92065.82</v>
      </c>
      <c r="O121" s="9"/>
      <c r="P121" s="9"/>
      <c r="Q121" s="9"/>
      <c r="R121" s="9"/>
      <c r="S121" s="9"/>
      <c r="T121" s="9"/>
      <c r="U121" s="139"/>
      <c r="V121" s="139"/>
      <c r="W121" s="139"/>
      <c r="X121" s="139"/>
      <c r="Y121" s="139"/>
      <c r="AC121" s="26"/>
      <c r="AD121" s="26"/>
      <c r="AE121" s="26"/>
      <c r="AF121" s="166"/>
    </row>
    <row r="122" spans="1:32" ht="15" thickBot="1">
      <c r="A122" s="21"/>
      <c r="B122" s="19"/>
      <c r="C122" s="19" t="s">
        <v>641</v>
      </c>
      <c r="D122" s="1" t="s">
        <v>1081</v>
      </c>
      <c r="E122" s="7"/>
      <c r="F122" s="9"/>
      <c r="G122" s="9"/>
      <c r="H122" s="9"/>
      <c r="I122" s="9"/>
      <c r="J122" s="9"/>
      <c r="K122" s="9"/>
      <c r="L122" s="35"/>
      <c r="M122" s="35"/>
      <c r="N122" s="35">
        <v>97054.07</v>
      </c>
      <c r="O122" s="35"/>
      <c r="P122" s="35"/>
      <c r="Q122" s="35"/>
      <c r="R122" s="35"/>
      <c r="S122" s="35"/>
      <c r="T122" s="35"/>
      <c r="U122" s="150"/>
      <c r="V122" s="150"/>
      <c r="W122" s="150"/>
      <c r="X122" s="150"/>
      <c r="Y122" s="150"/>
      <c r="Z122" s="138"/>
      <c r="AA122" s="138"/>
      <c r="AB122" s="38"/>
      <c r="AC122" s="36"/>
      <c r="AD122" s="36"/>
      <c r="AE122" s="36">
        <f>SUM(AC122:AD122)</f>
        <v>0</v>
      </c>
      <c r="AF122" s="166"/>
    </row>
    <row r="123" spans="1:32" ht="14.25">
      <c r="A123" s="21"/>
      <c r="B123" s="19"/>
      <c r="C123" s="19"/>
      <c r="E123" s="7"/>
      <c r="F123" s="9"/>
      <c r="G123" s="9"/>
      <c r="H123" s="9"/>
      <c r="I123" s="9"/>
      <c r="J123" s="9"/>
      <c r="K123" s="9"/>
      <c r="L123" s="9"/>
      <c r="M123" s="9"/>
      <c r="N123" s="9">
        <f>SUM(N121+N122)</f>
        <v>189119.89</v>
      </c>
      <c r="O123" s="9">
        <f>SUM(O121+O122)</f>
        <v>0</v>
      </c>
      <c r="P123" s="9"/>
      <c r="Q123" s="9"/>
      <c r="R123" s="9"/>
      <c r="S123" s="9"/>
      <c r="T123" s="9"/>
      <c r="U123" s="139"/>
      <c r="V123" s="139"/>
      <c r="W123" s="139"/>
      <c r="X123" s="139"/>
      <c r="Y123" s="139"/>
      <c r="AB123" s="26"/>
      <c r="AC123" s="26">
        <f>SUM(AC121:AC122)</f>
        <v>0</v>
      </c>
      <c r="AD123" s="26">
        <f>SUM(AD121:AD122)</f>
        <v>0</v>
      </c>
      <c r="AE123" s="26">
        <f>SUM(AE121:AE122)</f>
        <v>0</v>
      </c>
      <c r="AF123" s="166"/>
    </row>
    <row r="124" spans="1:32" ht="14.25">
      <c r="A124" s="21"/>
      <c r="B124" s="19"/>
      <c r="C124" s="19"/>
      <c r="E124" s="7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88"/>
      <c r="U124" s="155"/>
      <c r="V124" s="155"/>
      <c r="W124" s="139"/>
      <c r="X124" s="139"/>
      <c r="Y124" s="139"/>
      <c r="AC124" s="26"/>
      <c r="AD124" s="26"/>
      <c r="AE124" s="26"/>
      <c r="AF124" s="166"/>
    </row>
    <row r="125" spans="1:32" ht="15" thickBot="1">
      <c r="A125" s="1" t="s">
        <v>610</v>
      </c>
      <c r="B125" s="19"/>
      <c r="C125" s="19"/>
      <c r="E125" s="9">
        <f aca="true" t="shared" si="26" ref="E125:L125">SUM(E32+E64+E76+E94+E107+E114+E119)</f>
        <v>2395260</v>
      </c>
      <c r="F125" s="9">
        <f t="shared" si="26"/>
        <v>2300723.51</v>
      </c>
      <c r="G125" s="39">
        <f t="shared" si="26"/>
        <v>2003704.83</v>
      </c>
      <c r="H125" s="39">
        <f t="shared" si="26"/>
        <v>2264609.5800000005</v>
      </c>
      <c r="I125" s="39">
        <f t="shared" si="26"/>
        <v>2606111.3499999996</v>
      </c>
      <c r="J125" s="39">
        <f t="shared" si="26"/>
        <v>2415583.18</v>
      </c>
      <c r="K125" s="39">
        <f t="shared" si="26"/>
        <v>2340504.09</v>
      </c>
      <c r="L125" s="39">
        <f t="shared" si="26"/>
        <v>2610887.4799999995</v>
      </c>
      <c r="M125" s="39">
        <f aca="true" t="shared" si="27" ref="M125:R125">SUM(M32+M64+M76+M94+M107+M114+M119+M123)</f>
        <v>2534875.6799999997</v>
      </c>
      <c r="N125" s="39">
        <f t="shared" si="27"/>
        <v>2936914.89</v>
      </c>
      <c r="O125" s="39">
        <f t="shared" si="27"/>
        <v>2008427.8600000003</v>
      </c>
      <c r="P125" s="39">
        <f t="shared" si="27"/>
        <v>2979431.29</v>
      </c>
      <c r="Q125" s="39">
        <f t="shared" si="27"/>
        <v>2976138.3200000003</v>
      </c>
      <c r="R125" s="39">
        <f t="shared" si="27"/>
        <v>3048310.11</v>
      </c>
      <c r="S125" s="142">
        <f aca="true" t="shared" si="28" ref="S125:AA125">SUM(S32+S64+S76+S94+S107+S114+S119)</f>
        <v>3059333.44</v>
      </c>
      <c r="T125" s="142">
        <f t="shared" si="28"/>
        <v>3230827.88</v>
      </c>
      <c r="U125" s="142">
        <f t="shared" si="28"/>
        <v>4006139</v>
      </c>
      <c r="V125" s="142">
        <f t="shared" si="28"/>
        <v>3719499.6000000006</v>
      </c>
      <c r="W125" s="142">
        <f t="shared" si="28"/>
        <v>4253227.87</v>
      </c>
      <c r="X125" s="142">
        <f t="shared" si="28"/>
        <v>4288688.8</v>
      </c>
      <c r="Y125" s="142">
        <f t="shared" si="28"/>
        <v>4687674</v>
      </c>
      <c r="Z125" s="142">
        <f t="shared" si="28"/>
        <v>4687674</v>
      </c>
      <c r="AA125" s="142">
        <f t="shared" si="28"/>
        <v>3407865.56</v>
      </c>
      <c r="AB125" s="68">
        <f>SUM(AA125/Z125)</f>
        <v>0.7269843338081957</v>
      </c>
      <c r="AC125" s="39">
        <f>SUM(AC32+AC64+AC76+AC94+AC107+AC114+AC119+AC123)</f>
        <v>5286017</v>
      </c>
      <c r="AD125" s="39">
        <f>SUM(AD32+AD64+AD76+AD94+AD107+AD114+AD119+AD123)</f>
        <v>-87000</v>
      </c>
      <c r="AE125" s="39">
        <f>SUM(AE32+AE64+AE76+AE94+AE107+AE114+AE119+AE123)</f>
        <v>5199017</v>
      </c>
      <c r="AF125" s="166"/>
    </row>
    <row r="126" spans="2:32" ht="15" thickTop="1">
      <c r="B126" s="19"/>
      <c r="C126" s="19"/>
      <c r="E126" s="25"/>
      <c r="F126" s="25"/>
      <c r="G126" s="25"/>
      <c r="H126" s="25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93"/>
      <c r="U126" s="152"/>
      <c r="V126" s="152"/>
      <c r="W126" s="133"/>
      <c r="X126" s="133"/>
      <c r="Y126" s="133"/>
      <c r="Z126" s="133"/>
      <c r="AA126" s="133"/>
      <c r="AC126" s="26"/>
      <c r="AD126" s="26"/>
      <c r="AE126" s="26"/>
      <c r="AF126" s="166"/>
    </row>
    <row r="127" spans="1:32" ht="14.25">
      <c r="A127" s="21"/>
      <c r="B127" s="19"/>
      <c r="C127" s="19"/>
      <c r="D127" s="1" t="s">
        <v>104</v>
      </c>
      <c r="E127" s="7"/>
      <c r="F127" s="9"/>
      <c r="G127" s="9"/>
      <c r="H127" s="9"/>
      <c r="AC127" s="26"/>
      <c r="AD127" s="26"/>
      <c r="AE127" s="26"/>
      <c r="AF127" s="166"/>
    </row>
    <row r="128" spans="1:32" ht="14.25">
      <c r="A128" s="134" t="s">
        <v>482</v>
      </c>
      <c r="B128" s="134"/>
      <c r="C128" s="134"/>
      <c r="D128" s="180">
        <f ca="1">TODAY()</f>
        <v>45033</v>
      </c>
      <c r="E128" s="16" t="s">
        <v>0</v>
      </c>
      <c r="F128" s="14" t="s">
        <v>1</v>
      </c>
      <c r="G128" s="15" t="s">
        <v>2</v>
      </c>
      <c r="H128" s="14" t="s">
        <v>483</v>
      </c>
      <c r="I128" s="14" t="s">
        <v>484</v>
      </c>
      <c r="J128" s="14" t="s">
        <v>707</v>
      </c>
      <c r="K128" s="14" t="s">
        <v>894</v>
      </c>
      <c r="L128" s="14" t="s">
        <v>959</v>
      </c>
      <c r="M128" s="14" t="s">
        <v>1005</v>
      </c>
      <c r="N128" s="14" t="s">
        <v>1047</v>
      </c>
      <c r="O128" s="14" t="s">
        <v>1085</v>
      </c>
      <c r="P128" s="14" t="s">
        <v>1130</v>
      </c>
      <c r="Q128" s="14" t="s">
        <v>1165</v>
      </c>
      <c r="R128" s="14" t="s">
        <v>1175</v>
      </c>
      <c r="S128" s="14" t="s">
        <v>1185</v>
      </c>
      <c r="T128" s="14" t="s">
        <v>1207</v>
      </c>
      <c r="U128" s="133" t="s">
        <v>1221</v>
      </c>
      <c r="V128" s="133" t="s">
        <v>1236</v>
      </c>
      <c r="W128" s="133" t="s">
        <v>1280</v>
      </c>
      <c r="X128" s="133" t="s">
        <v>1295</v>
      </c>
      <c r="Y128" s="133" t="s">
        <v>1330</v>
      </c>
      <c r="Z128" s="133" t="s">
        <v>1330</v>
      </c>
      <c r="AA128" s="133" t="s">
        <v>1330</v>
      </c>
      <c r="AB128" s="61"/>
      <c r="AC128" s="14" t="s">
        <v>1356</v>
      </c>
      <c r="AD128" s="14" t="s">
        <v>1356</v>
      </c>
      <c r="AE128" s="14" t="s">
        <v>1356</v>
      </c>
      <c r="AF128" s="166"/>
    </row>
    <row r="129" spans="1:32" ht="14.25">
      <c r="A129" s="134" t="s">
        <v>1358</v>
      </c>
      <c r="B129" s="134"/>
      <c r="C129" s="134"/>
      <c r="D129" s="134"/>
      <c r="E129" s="16"/>
      <c r="F129" s="14"/>
      <c r="G129" s="15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33"/>
      <c r="V129" s="133"/>
      <c r="W129" s="133"/>
      <c r="X129" s="133"/>
      <c r="Y129" s="136" t="s">
        <v>700</v>
      </c>
      <c r="Z129" s="136" t="s">
        <v>951</v>
      </c>
      <c r="AA129" s="136" t="s">
        <v>902</v>
      </c>
      <c r="AB129" s="62"/>
      <c r="AC129" s="15" t="s">
        <v>1116</v>
      </c>
      <c r="AD129" s="15" t="s">
        <v>1328</v>
      </c>
      <c r="AE129" s="15" t="s">
        <v>700</v>
      </c>
      <c r="AF129" s="166"/>
    </row>
    <row r="130" spans="1:32" ht="14.25">
      <c r="A130" s="184"/>
      <c r="B130" s="184"/>
      <c r="C130" s="184"/>
      <c r="D130" s="184"/>
      <c r="E130" s="117" t="s">
        <v>3</v>
      </c>
      <c r="F130" s="117" t="s">
        <v>3</v>
      </c>
      <c r="G130" s="117" t="s">
        <v>3</v>
      </c>
      <c r="H130" s="118" t="s">
        <v>3</v>
      </c>
      <c r="I130" s="118" t="s">
        <v>3</v>
      </c>
      <c r="J130" s="118" t="s">
        <v>3</v>
      </c>
      <c r="K130" s="118" t="s">
        <v>3</v>
      </c>
      <c r="L130" s="118" t="s">
        <v>3</v>
      </c>
      <c r="M130" s="118" t="s">
        <v>3</v>
      </c>
      <c r="N130" s="118" t="s">
        <v>3</v>
      </c>
      <c r="O130" s="118" t="s">
        <v>3</v>
      </c>
      <c r="P130" s="118" t="s">
        <v>3</v>
      </c>
      <c r="Q130" s="118" t="s">
        <v>3</v>
      </c>
      <c r="R130" s="118" t="s">
        <v>3</v>
      </c>
      <c r="S130" s="118" t="s">
        <v>3</v>
      </c>
      <c r="T130" s="118" t="s">
        <v>1237</v>
      </c>
      <c r="U130" s="153" t="s">
        <v>1237</v>
      </c>
      <c r="V130" s="153" t="s">
        <v>1237</v>
      </c>
      <c r="W130" s="153" t="s">
        <v>1237</v>
      </c>
      <c r="X130" s="153" t="s">
        <v>3</v>
      </c>
      <c r="Y130" s="153" t="s">
        <v>701</v>
      </c>
      <c r="Z130" s="173"/>
      <c r="AA130" s="173">
        <v>44985</v>
      </c>
      <c r="AB130" s="120" t="s">
        <v>903</v>
      </c>
      <c r="AC130" s="119"/>
      <c r="AD130" s="121"/>
      <c r="AE130" s="122" t="s">
        <v>701</v>
      </c>
      <c r="AF130" s="166"/>
    </row>
    <row r="131" spans="1:32" ht="14.25">
      <c r="A131" s="181"/>
      <c r="B131" s="182"/>
      <c r="C131" s="182"/>
      <c r="D131" s="183"/>
      <c r="E131" s="129"/>
      <c r="F131" s="113"/>
      <c r="G131" s="113"/>
      <c r="H131" s="113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56"/>
      <c r="V131" s="156"/>
      <c r="W131" s="156"/>
      <c r="X131" s="156"/>
      <c r="Y131" s="156"/>
      <c r="Z131" s="156"/>
      <c r="AA131" s="156"/>
      <c r="AB131" s="80"/>
      <c r="AC131" s="114"/>
      <c r="AD131" s="114"/>
      <c r="AE131" s="114"/>
      <c r="AF131" s="166"/>
    </row>
    <row r="132" spans="1:32" ht="14.25">
      <c r="A132" s="178" t="s">
        <v>607</v>
      </c>
      <c r="B132" s="179"/>
      <c r="C132" s="185"/>
      <c r="D132" s="134"/>
      <c r="E132" s="23"/>
      <c r="F132" s="9"/>
      <c r="G132" s="9"/>
      <c r="H132" s="9"/>
      <c r="AC132" s="26"/>
      <c r="AD132" s="26"/>
      <c r="AE132" s="26"/>
      <c r="AF132" s="166"/>
    </row>
    <row r="133" spans="1:32" ht="14.25">
      <c r="A133" s="21"/>
      <c r="B133" s="19" t="s">
        <v>566</v>
      </c>
      <c r="C133" s="19" t="s">
        <v>17</v>
      </c>
      <c r="D133" s="1" t="s">
        <v>368</v>
      </c>
      <c r="E133" s="7">
        <v>345032</v>
      </c>
      <c r="F133" s="9">
        <v>312964.81</v>
      </c>
      <c r="G133" s="7">
        <v>354040.57</v>
      </c>
      <c r="H133" s="9">
        <v>350927.16</v>
      </c>
      <c r="I133" s="9">
        <v>395123.44</v>
      </c>
      <c r="J133" s="9">
        <v>409250.23</v>
      </c>
      <c r="K133" s="9">
        <v>486199.4</v>
      </c>
      <c r="L133" s="9">
        <v>466961.98</v>
      </c>
      <c r="M133" s="9">
        <v>463813.66</v>
      </c>
      <c r="N133" s="9">
        <v>454356.03</v>
      </c>
      <c r="O133" s="9">
        <v>518163.38</v>
      </c>
      <c r="P133" s="9">
        <v>573395.02</v>
      </c>
      <c r="Q133" s="9">
        <v>815428.37</v>
      </c>
      <c r="R133" s="9">
        <v>864952.6</v>
      </c>
      <c r="S133" s="9">
        <v>1448714.4</v>
      </c>
      <c r="T133" s="9">
        <v>1373475.21</v>
      </c>
      <c r="U133" s="139">
        <v>1380596.51</v>
      </c>
      <c r="V133" s="139">
        <v>1086533.68</v>
      </c>
      <c r="W133" s="139">
        <v>1020864.51</v>
      </c>
      <c r="X133" s="139">
        <v>961930.45</v>
      </c>
      <c r="Y133" s="137">
        <v>1113000</v>
      </c>
      <c r="Z133" s="137">
        <f>Y133</f>
        <v>1113000</v>
      </c>
      <c r="AA133" s="137">
        <v>814524.24</v>
      </c>
      <c r="AB133" s="64">
        <f aca="true" t="shared" si="29" ref="AB133:AB146">SUM(AA133/Z133)</f>
        <v>0.7318277088948787</v>
      </c>
      <c r="AC133" s="26">
        <v>1049065</v>
      </c>
      <c r="AD133" s="26"/>
      <c r="AE133" s="26">
        <f>SUM(AC133:AD133)</f>
        <v>1049065</v>
      </c>
      <c r="AF133" s="166"/>
    </row>
    <row r="134" spans="1:32" ht="14.25">
      <c r="A134" s="21"/>
      <c r="B134" s="19"/>
      <c r="C134" s="19" t="s">
        <v>12</v>
      </c>
      <c r="D134" s="20" t="s">
        <v>369</v>
      </c>
      <c r="E134" s="7">
        <v>350367</v>
      </c>
      <c r="F134" s="9">
        <v>421938.04</v>
      </c>
      <c r="G134" s="7">
        <v>429989.17</v>
      </c>
      <c r="H134" s="9">
        <v>453952.79</v>
      </c>
      <c r="I134" s="9">
        <v>437878.91</v>
      </c>
      <c r="J134" s="9">
        <v>563773.23</v>
      </c>
      <c r="K134" s="9">
        <v>596011.97</v>
      </c>
      <c r="L134" s="9">
        <v>628882.42</v>
      </c>
      <c r="M134" s="9">
        <v>627709.03</v>
      </c>
      <c r="N134" s="9">
        <v>621527.52</v>
      </c>
      <c r="O134" s="9">
        <v>637082.45</v>
      </c>
      <c r="P134" s="9">
        <v>617828.77</v>
      </c>
      <c r="Q134" s="9">
        <v>627718.88</v>
      </c>
      <c r="R134" s="9">
        <v>646654.29</v>
      </c>
      <c r="S134" s="9">
        <v>690001.96</v>
      </c>
      <c r="T134" s="26">
        <v>685910.02</v>
      </c>
      <c r="U134" s="137">
        <v>705318.06</v>
      </c>
      <c r="V134" s="137">
        <v>752182.6</v>
      </c>
      <c r="W134" s="137">
        <v>821711.09</v>
      </c>
      <c r="X134" s="137">
        <v>845020.77</v>
      </c>
      <c r="Y134" s="137">
        <v>846300</v>
      </c>
      <c r="Z134" s="137">
        <f aca="true" t="shared" si="30" ref="Z134:Z153">Y134</f>
        <v>846300</v>
      </c>
      <c r="AA134" s="137">
        <v>907676.13</v>
      </c>
      <c r="AB134" s="64">
        <f t="shared" si="29"/>
        <v>1.0725228996809641</v>
      </c>
      <c r="AC134" s="26">
        <v>915752</v>
      </c>
      <c r="AD134" s="26"/>
      <c r="AE134" s="26">
        <f aca="true" t="shared" si="31" ref="AE134:AE153">SUM(AC134:AD134)</f>
        <v>915752</v>
      </c>
      <c r="AF134" s="166"/>
    </row>
    <row r="135" spans="1:32" ht="14.25">
      <c r="A135" s="21"/>
      <c r="B135" s="19"/>
      <c r="C135" s="19" t="s">
        <v>54</v>
      </c>
      <c r="D135" s="1" t="s">
        <v>370</v>
      </c>
      <c r="E135" s="7">
        <v>329268</v>
      </c>
      <c r="F135" s="9">
        <v>365026.8</v>
      </c>
      <c r="G135" s="7">
        <v>403385.66</v>
      </c>
      <c r="H135" s="9">
        <v>420225.78</v>
      </c>
      <c r="I135" s="9">
        <v>416249.91</v>
      </c>
      <c r="J135" s="9">
        <v>448877.25</v>
      </c>
      <c r="K135" s="9">
        <v>527258.26</v>
      </c>
      <c r="L135" s="9">
        <v>573412.64</v>
      </c>
      <c r="M135" s="9">
        <v>570342.26</v>
      </c>
      <c r="N135" s="9">
        <v>564010.24</v>
      </c>
      <c r="O135" s="9">
        <v>581806.13</v>
      </c>
      <c r="P135" s="9">
        <v>566955.64</v>
      </c>
      <c r="Q135" s="9">
        <v>586106</v>
      </c>
      <c r="R135" s="9">
        <v>604312.34</v>
      </c>
      <c r="S135" s="9">
        <v>662517.25</v>
      </c>
      <c r="T135" s="26">
        <v>664686.63</v>
      </c>
      <c r="U135" s="137">
        <v>663994.7</v>
      </c>
      <c r="V135" s="137">
        <v>721652.6</v>
      </c>
      <c r="W135" s="137">
        <v>766786.88</v>
      </c>
      <c r="X135" s="137">
        <v>807994.15</v>
      </c>
      <c r="Y135" s="137">
        <v>806200</v>
      </c>
      <c r="Z135" s="137">
        <f t="shared" si="30"/>
        <v>806200</v>
      </c>
      <c r="AA135" s="137">
        <v>854696.87</v>
      </c>
      <c r="AB135" s="64">
        <f t="shared" si="29"/>
        <v>1.060154887124783</v>
      </c>
      <c r="AC135" s="26">
        <v>860641</v>
      </c>
      <c r="AD135" s="26"/>
      <c r="AE135" s="26">
        <f>SUM(AC135:AD135)</f>
        <v>860641</v>
      </c>
      <c r="AF135" s="166"/>
    </row>
    <row r="136" spans="1:32" ht="14.25">
      <c r="A136" s="21"/>
      <c r="B136" s="19"/>
      <c r="C136" s="19" t="s">
        <v>37</v>
      </c>
      <c r="D136" s="20" t="s">
        <v>681</v>
      </c>
      <c r="E136" s="7">
        <v>523615</v>
      </c>
      <c r="F136" s="9">
        <v>598291</v>
      </c>
      <c r="G136" s="7">
        <v>612265.42</v>
      </c>
      <c r="H136" s="9">
        <v>664224.34</v>
      </c>
      <c r="I136" s="9">
        <v>634839.91</v>
      </c>
      <c r="J136" s="9">
        <v>811845.63</v>
      </c>
      <c r="K136" s="9">
        <v>861564.68</v>
      </c>
      <c r="L136" s="9">
        <v>900323.33</v>
      </c>
      <c r="M136" s="9">
        <v>908805.46</v>
      </c>
      <c r="N136" s="9">
        <v>892900.26</v>
      </c>
      <c r="O136" s="9">
        <v>936008.36</v>
      </c>
      <c r="P136" s="9">
        <v>905438.66</v>
      </c>
      <c r="Q136" s="9">
        <v>921623.15</v>
      </c>
      <c r="R136" s="9">
        <v>958397.29</v>
      </c>
      <c r="S136" s="9">
        <v>1008855.14</v>
      </c>
      <c r="T136" s="26">
        <v>1034842.41</v>
      </c>
      <c r="U136" s="137">
        <v>1008857.88</v>
      </c>
      <c r="V136" s="137">
        <v>1061685.13</v>
      </c>
      <c r="W136" s="137">
        <v>1194120.08</v>
      </c>
      <c r="X136" s="137">
        <v>1228865.18</v>
      </c>
      <c r="Y136" s="137">
        <v>1253700</v>
      </c>
      <c r="Z136" s="137">
        <f t="shared" si="30"/>
        <v>1253700</v>
      </c>
      <c r="AA136" s="137">
        <v>687411.76</v>
      </c>
      <c r="AB136" s="64">
        <f t="shared" si="29"/>
        <v>0.5483064209938582</v>
      </c>
      <c r="AC136" s="26">
        <v>1340116</v>
      </c>
      <c r="AD136" s="26"/>
      <c r="AE136" s="26">
        <f t="shared" si="31"/>
        <v>1340116</v>
      </c>
      <c r="AF136" s="166"/>
    </row>
    <row r="137" spans="1:32" ht="14.25">
      <c r="A137" s="21"/>
      <c r="B137" s="19" t="s">
        <v>567</v>
      </c>
      <c r="C137" s="19" t="s">
        <v>6</v>
      </c>
      <c r="D137" s="1" t="s">
        <v>371</v>
      </c>
      <c r="E137" s="7">
        <v>315264</v>
      </c>
      <c r="F137" s="9">
        <v>315766</v>
      </c>
      <c r="G137" s="7">
        <v>315950</v>
      </c>
      <c r="H137" s="9">
        <v>316130</v>
      </c>
      <c r="I137" s="9">
        <v>316912</v>
      </c>
      <c r="J137" s="9">
        <v>39432</v>
      </c>
      <c r="K137" s="9">
        <v>0</v>
      </c>
      <c r="L137" s="9">
        <v>0</v>
      </c>
      <c r="M137" s="9">
        <v>0</v>
      </c>
      <c r="N137" s="9">
        <v>0</v>
      </c>
      <c r="O137" s="9"/>
      <c r="P137" s="9"/>
      <c r="Q137" s="9">
        <v>0</v>
      </c>
      <c r="R137" s="9">
        <v>0</v>
      </c>
      <c r="S137" s="9">
        <v>0</v>
      </c>
      <c r="T137" s="26">
        <v>0</v>
      </c>
      <c r="U137" s="137">
        <v>0</v>
      </c>
      <c r="V137" s="137">
        <v>0</v>
      </c>
      <c r="W137" s="137">
        <v>0</v>
      </c>
      <c r="X137" s="137">
        <v>0</v>
      </c>
      <c r="Y137" s="137">
        <v>0</v>
      </c>
      <c r="Z137" s="137">
        <f t="shared" si="30"/>
        <v>0</v>
      </c>
      <c r="AA137" s="137">
        <v>0</v>
      </c>
      <c r="AB137" s="64">
        <v>0</v>
      </c>
      <c r="AC137" s="26">
        <v>0</v>
      </c>
      <c r="AD137" s="26"/>
      <c r="AE137" s="26">
        <f t="shared" si="31"/>
        <v>0</v>
      </c>
      <c r="AF137" s="166"/>
    </row>
    <row r="138" spans="1:32" ht="14.25">
      <c r="A138" s="21"/>
      <c r="B138" s="19"/>
      <c r="C138" s="19" t="s">
        <v>17</v>
      </c>
      <c r="D138" s="20" t="s">
        <v>372</v>
      </c>
      <c r="E138" s="7">
        <v>7964</v>
      </c>
      <c r="F138" s="9">
        <v>7964.92</v>
      </c>
      <c r="G138" s="7">
        <v>7931.17</v>
      </c>
      <c r="H138" s="9">
        <v>7829.92</v>
      </c>
      <c r="I138" s="9">
        <v>3914.96</v>
      </c>
      <c r="J138" s="9">
        <v>7634.92</v>
      </c>
      <c r="K138" s="9">
        <v>7604.92</v>
      </c>
      <c r="L138" s="9">
        <v>7649.92</v>
      </c>
      <c r="M138" s="9">
        <v>7649.92</v>
      </c>
      <c r="N138" s="9">
        <v>7649.92</v>
      </c>
      <c r="O138" s="9">
        <v>7597.42</v>
      </c>
      <c r="P138" s="9">
        <v>7889.92</v>
      </c>
      <c r="Q138" s="9">
        <v>7938.67</v>
      </c>
      <c r="R138" s="9">
        <v>7803.67</v>
      </c>
      <c r="S138" s="9">
        <v>7904.92</v>
      </c>
      <c r="T138" s="9">
        <v>7904.92</v>
      </c>
      <c r="U138" s="139">
        <v>7904.92</v>
      </c>
      <c r="V138" s="139">
        <v>7905</v>
      </c>
      <c r="W138" s="139">
        <v>7946.25</v>
      </c>
      <c r="X138" s="139">
        <v>8102.5</v>
      </c>
      <c r="Y138" s="137">
        <v>12000</v>
      </c>
      <c r="Z138" s="137">
        <f t="shared" si="30"/>
        <v>12000</v>
      </c>
      <c r="AA138" s="137">
        <v>8102.5</v>
      </c>
      <c r="AB138" s="64">
        <f t="shared" si="29"/>
        <v>0.6752083333333333</v>
      </c>
      <c r="AC138" s="26">
        <v>12000</v>
      </c>
      <c r="AD138" s="26"/>
      <c r="AE138" s="26">
        <f t="shared" si="31"/>
        <v>12000</v>
      </c>
      <c r="AF138" s="166"/>
    </row>
    <row r="139" spans="1:32" ht="14.25">
      <c r="A139" s="21"/>
      <c r="B139" s="19" t="s">
        <v>568</v>
      </c>
      <c r="C139" s="19" t="s">
        <v>6</v>
      </c>
      <c r="D139" s="1" t="s">
        <v>373</v>
      </c>
      <c r="E139" s="7">
        <v>4651</v>
      </c>
      <c r="F139" s="9">
        <v>9874.66</v>
      </c>
      <c r="G139" s="7">
        <v>5932.65</v>
      </c>
      <c r="H139" s="9">
        <v>14001.06</v>
      </c>
      <c r="I139" s="9">
        <v>9468.51</v>
      </c>
      <c r="J139" s="9">
        <v>16457.32</v>
      </c>
      <c r="K139" s="9">
        <v>19097.94</v>
      </c>
      <c r="L139" s="9">
        <v>14193.32</v>
      </c>
      <c r="M139" s="9">
        <v>7029.95</v>
      </c>
      <c r="N139" s="9">
        <v>13531.22</v>
      </c>
      <c r="O139" s="9">
        <v>27780.08</v>
      </c>
      <c r="P139" s="9">
        <v>23607.41</v>
      </c>
      <c r="Q139" s="9">
        <v>29091</v>
      </c>
      <c r="R139" s="9">
        <v>12264.77</v>
      </c>
      <c r="S139" s="9">
        <v>51940.62</v>
      </c>
      <c r="T139" s="9">
        <v>88121.5</v>
      </c>
      <c r="U139" s="139">
        <v>122758.53</v>
      </c>
      <c r="V139" s="139">
        <v>112340.13</v>
      </c>
      <c r="W139" s="139">
        <v>141725.67</v>
      </c>
      <c r="X139" s="139">
        <v>4417.05</v>
      </c>
      <c r="Y139" s="137">
        <v>100000</v>
      </c>
      <c r="Z139" s="137">
        <f t="shared" si="30"/>
        <v>100000</v>
      </c>
      <c r="AA139" s="137">
        <v>238412.8</v>
      </c>
      <c r="AB139" s="64">
        <f t="shared" si="29"/>
        <v>2.384128</v>
      </c>
      <c r="AC139" s="26">
        <v>100000</v>
      </c>
      <c r="AD139" s="26"/>
      <c r="AE139" s="26">
        <f t="shared" si="31"/>
        <v>100000</v>
      </c>
      <c r="AF139" s="166"/>
    </row>
    <row r="140" spans="1:32" ht="14.25">
      <c r="A140" s="21"/>
      <c r="B140" s="19"/>
      <c r="C140" s="19" t="s">
        <v>17</v>
      </c>
      <c r="D140" s="20" t="s">
        <v>952</v>
      </c>
      <c r="E140" s="7">
        <v>3137</v>
      </c>
      <c r="F140" s="9">
        <v>3675</v>
      </c>
      <c r="G140" s="7">
        <v>4597</v>
      </c>
      <c r="H140" s="9">
        <v>5628</v>
      </c>
      <c r="I140" s="9">
        <v>5353</v>
      </c>
      <c r="J140" s="9">
        <v>6862.5</v>
      </c>
      <c r="K140" s="9">
        <v>6630</v>
      </c>
      <c r="L140" s="9">
        <v>7170</v>
      </c>
      <c r="M140" s="9">
        <v>7175</v>
      </c>
      <c r="N140" s="9">
        <v>14525</v>
      </c>
      <c r="O140" s="9">
        <v>15836</v>
      </c>
      <c r="P140" s="9">
        <v>13875</v>
      </c>
      <c r="Q140" s="9">
        <v>14550</v>
      </c>
      <c r="R140" s="9">
        <v>7050</v>
      </c>
      <c r="S140" s="9">
        <v>200</v>
      </c>
      <c r="T140" s="26">
        <v>400</v>
      </c>
      <c r="U140" s="137">
        <v>550</v>
      </c>
      <c r="V140" s="137">
        <v>400</v>
      </c>
      <c r="W140" s="137">
        <v>0</v>
      </c>
      <c r="X140" s="137">
        <v>600</v>
      </c>
      <c r="Y140" s="137">
        <v>4000</v>
      </c>
      <c r="Z140" s="137">
        <f t="shared" si="30"/>
        <v>4000</v>
      </c>
      <c r="AA140" s="137">
        <v>500</v>
      </c>
      <c r="AB140" s="64">
        <f t="shared" si="29"/>
        <v>0.125</v>
      </c>
      <c r="AC140" s="26">
        <v>4000</v>
      </c>
      <c r="AD140" s="26"/>
      <c r="AE140" s="26">
        <f t="shared" si="31"/>
        <v>4000</v>
      </c>
      <c r="AF140" s="166"/>
    </row>
    <row r="141" spans="1:32" s="18" customFormat="1" ht="14.25">
      <c r="A141" s="21"/>
      <c r="B141" s="19"/>
      <c r="C141" s="19" t="s">
        <v>12</v>
      </c>
      <c r="D141" s="1" t="s">
        <v>1086</v>
      </c>
      <c r="E141" s="7">
        <v>4532</v>
      </c>
      <c r="F141" s="9">
        <v>4225.9</v>
      </c>
      <c r="G141" s="7">
        <v>4024.96</v>
      </c>
      <c r="H141" s="9">
        <v>5905.24</v>
      </c>
      <c r="I141" s="9">
        <v>6546.67</v>
      </c>
      <c r="J141" s="9">
        <v>19236.06</v>
      </c>
      <c r="K141" s="9">
        <v>13636</v>
      </c>
      <c r="L141" s="9">
        <v>14308</v>
      </c>
      <c r="M141" s="9">
        <v>12824</v>
      </c>
      <c r="N141" s="9">
        <v>13160</v>
      </c>
      <c r="O141" s="9">
        <v>12684</v>
      </c>
      <c r="P141" s="9">
        <v>13048</v>
      </c>
      <c r="Q141" s="9">
        <v>13172</v>
      </c>
      <c r="R141" s="9">
        <v>15334</v>
      </c>
      <c r="S141" s="9">
        <v>14757</v>
      </c>
      <c r="T141" s="26">
        <v>17080</v>
      </c>
      <c r="U141" s="137">
        <v>17408</v>
      </c>
      <c r="V141" s="137">
        <v>17171</v>
      </c>
      <c r="W141" s="137">
        <v>20944</v>
      </c>
      <c r="X141" s="137">
        <v>23016</v>
      </c>
      <c r="Y141" s="137">
        <v>21000</v>
      </c>
      <c r="Z141" s="137">
        <f t="shared" si="30"/>
        <v>21000</v>
      </c>
      <c r="AA141" s="137">
        <v>14840</v>
      </c>
      <c r="AB141" s="64">
        <f t="shared" si="29"/>
        <v>0.7066666666666667</v>
      </c>
      <c r="AC141" s="26">
        <v>21000</v>
      </c>
      <c r="AD141" s="26"/>
      <c r="AE141" s="26">
        <f t="shared" si="31"/>
        <v>21000</v>
      </c>
      <c r="AF141" s="166"/>
    </row>
    <row r="142" spans="1:32" ht="14.25">
      <c r="A142" s="21"/>
      <c r="B142" s="19"/>
      <c r="C142" s="19" t="s">
        <v>54</v>
      </c>
      <c r="D142" s="20" t="s">
        <v>374</v>
      </c>
      <c r="E142" s="7">
        <v>18614</v>
      </c>
      <c r="F142" s="9">
        <v>18116</v>
      </c>
      <c r="G142" s="7">
        <v>20605.96</v>
      </c>
      <c r="H142" s="9">
        <v>23626.09</v>
      </c>
      <c r="I142" s="9">
        <v>21414.6</v>
      </c>
      <c r="J142" s="9">
        <v>1736</v>
      </c>
      <c r="K142" s="9">
        <v>1180</v>
      </c>
      <c r="L142" s="9">
        <v>1280</v>
      </c>
      <c r="M142" s="9">
        <v>960</v>
      </c>
      <c r="N142" s="9">
        <v>1120</v>
      </c>
      <c r="O142" s="9">
        <v>1140</v>
      </c>
      <c r="P142" s="9">
        <v>820</v>
      </c>
      <c r="Q142" s="9">
        <v>880</v>
      </c>
      <c r="R142" s="9">
        <v>620</v>
      </c>
      <c r="S142" s="9">
        <v>220</v>
      </c>
      <c r="T142" s="26">
        <v>260</v>
      </c>
      <c r="U142" s="137">
        <v>460</v>
      </c>
      <c r="V142" s="137">
        <v>320</v>
      </c>
      <c r="W142" s="137">
        <v>160</v>
      </c>
      <c r="X142" s="137">
        <v>420</v>
      </c>
      <c r="Y142" s="137">
        <v>1000</v>
      </c>
      <c r="Z142" s="137">
        <f t="shared" si="30"/>
        <v>1000</v>
      </c>
      <c r="AA142" s="137">
        <v>160</v>
      </c>
      <c r="AB142" s="64">
        <f t="shared" si="29"/>
        <v>0.16</v>
      </c>
      <c r="AC142" s="26">
        <v>1000</v>
      </c>
      <c r="AD142" s="26"/>
      <c r="AE142" s="26">
        <f t="shared" si="31"/>
        <v>1000</v>
      </c>
      <c r="AF142" s="166"/>
    </row>
    <row r="143" spans="1:32" ht="14.25">
      <c r="A143" s="21"/>
      <c r="B143" s="19"/>
      <c r="C143" s="19"/>
      <c r="D143" s="20" t="s">
        <v>1275</v>
      </c>
      <c r="E143" s="7"/>
      <c r="F143" s="9"/>
      <c r="G143" s="7"/>
      <c r="H143" s="9"/>
      <c r="I143" s="9"/>
      <c r="J143" s="9"/>
      <c r="K143" s="9"/>
      <c r="L143" s="9"/>
      <c r="M143" s="9"/>
      <c r="N143" s="9"/>
      <c r="O143" s="9"/>
      <c r="P143" s="9"/>
      <c r="Q143" s="9">
        <v>0</v>
      </c>
      <c r="R143" s="9">
        <v>0</v>
      </c>
      <c r="S143" s="9">
        <v>0</v>
      </c>
      <c r="T143" s="26">
        <v>0</v>
      </c>
      <c r="U143" s="137">
        <v>0</v>
      </c>
      <c r="V143" s="137">
        <v>0</v>
      </c>
      <c r="W143" s="137">
        <v>0</v>
      </c>
      <c r="X143" s="137">
        <v>0</v>
      </c>
      <c r="Y143" s="137">
        <v>0</v>
      </c>
      <c r="Z143" s="137">
        <f t="shared" si="30"/>
        <v>0</v>
      </c>
      <c r="AA143" s="137">
        <v>0</v>
      </c>
      <c r="AB143" s="64">
        <v>0</v>
      </c>
      <c r="AC143" s="26">
        <v>0</v>
      </c>
      <c r="AD143" s="26"/>
      <c r="AE143" s="26">
        <f t="shared" si="31"/>
        <v>0</v>
      </c>
      <c r="AF143" s="166"/>
    </row>
    <row r="144" spans="1:32" ht="14.25">
      <c r="A144" s="21"/>
      <c r="B144" s="19" t="s">
        <v>548</v>
      </c>
      <c r="C144" s="19" t="s">
        <v>6</v>
      </c>
      <c r="D144" s="1" t="s">
        <v>375</v>
      </c>
      <c r="E144" s="7">
        <v>24947</v>
      </c>
      <c r="F144" s="9">
        <v>28420.61</v>
      </c>
      <c r="G144" s="7">
        <v>32780.84</v>
      </c>
      <c r="H144" s="9">
        <v>30492.66</v>
      </c>
      <c r="I144" s="9">
        <v>32022.63</v>
      </c>
      <c r="J144" s="9">
        <v>31066.03</v>
      </c>
      <c r="K144" s="9">
        <v>33189.88</v>
      </c>
      <c r="L144" s="9">
        <v>34173.66</v>
      </c>
      <c r="M144" s="9">
        <v>33049.44</v>
      </c>
      <c r="N144" s="9">
        <v>32807.69</v>
      </c>
      <c r="O144" s="9">
        <v>35252.31</v>
      </c>
      <c r="P144" s="9">
        <v>34512.04</v>
      </c>
      <c r="Q144" s="9">
        <v>36954.09</v>
      </c>
      <c r="R144" s="9">
        <v>34634.6</v>
      </c>
      <c r="S144" s="9">
        <v>42445.13</v>
      </c>
      <c r="T144" s="9">
        <v>37839.97</v>
      </c>
      <c r="U144" s="139">
        <v>50779.71</v>
      </c>
      <c r="V144" s="139">
        <v>42811.52</v>
      </c>
      <c r="W144" s="139">
        <v>-16.21</v>
      </c>
      <c r="X144" s="139">
        <v>61108.68</v>
      </c>
      <c r="Y144" s="137">
        <v>50000</v>
      </c>
      <c r="Z144" s="137">
        <f t="shared" si="30"/>
        <v>50000</v>
      </c>
      <c r="AA144" s="137">
        <v>45548.08</v>
      </c>
      <c r="AB144" s="64">
        <f t="shared" si="29"/>
        <v>0.9109616</v>
      </c>
      <c r="AC144" s="26">
        <v>55000</v>
      </c>
      <c r="AD144" s="26"/>
      <c r="AE144" s="26">
        <f t="shared" si="31"/>
        <v>55000</v>
      </c>
      <c r="AF144" s="166"/>
    </row>
    <row r="145" spans="1:32" ht="14.25">
      <c r="A145" s="21"/>
      <c r="B145" s="19" t="s">
        <v>46</v>
      </c>
      <c r="C145" s="19" t="s">
        <v>6</v>
      </c>
      <c r="D145" s="20" t="s">
        <v>47</v>
      </c>
      <c r="E145" s="7">
        <v>3368</v>
      </c>
      <c r="F145" s="9">
        <v>1013.56</v>
      </c>
      <c r="G145" s="7">
        <v>2846.6</v>
      </c>
      <c r="H145" s="9">
        <v>4836.98</v>
      </c>
      <c r="I145" s="9">
        <v>8540.59</v>
      </c>
      <c r="J145" s="9">
        <v>2948.47</v>
      </c>
      <c r="K145" s="9">
        <v>1055.13</v>
      </c>
      <c r="L145" s="9">
        <v>1193.48</v>
      </c>
      <c r="M145" s="9">
        <v>1844.36</v>
      </c>
      <c r="N145" s="9">
        <v>777.5</v>
      </c>
      <c r="O145" s="9">
        <v>422.59</v>
      </c>
      <c r="P145" s="9">
        <v>182.11</v>
      </c>
      <c r="Q145" s="9">
        <v>42.59</v>
      </c>
      <c r="R145" s="9">
        <v>38.27</v>
      </c>
      <c r="S145" s="9">
        <v>169.47</v>
      </c>
      <c r="T145" s="9">
        <v>438.33</v>
      </c>
      <c r="U145" s="139">
        <v>751.87</v>
      </c>
      <c r="V145" s="139">
        <v>643.37</v>
      </c>
      <c r="W145" s="139">
        <v>36.79</v>
      </c>
      <c r="X145" s="139">
        <v>20.77</v>
      </c>
      <c r="Y145" s="137">
        <v>5000</v>
      </c>
      <c r="Z145" s="137">
        <f t="shared" si="30"/>
        <v>5000</v>
      </c>
      <c r="AA145" s="137">
        <v>0</v>
      </c>
      <c r="AB145" s="64">
        <f t="shared" si="29"/>
        <v>0</v>
      </c>
      <c r="AC145" s="26">
        <v>5000</v>
      </c>
      <c r="AD145" s="26"/>
      <c r="AE145" s="26">
        <f t="shared" si="31"/>
        <v>5000</v>
      </c>
      <c r="AF145" s="166"/>
    </row>
    <row r="146" spans="1:32" ht="14.25">
      <c r="A146" s="21"/>
      <c r="B146" s="19" t="s">
        <v>70</v>
      </c>
      <c r="C146" s="19" t="s">
        <v>6</v>
      </c>
      <c r="D146" s="1" t="s">
        <v>311</v>
      </c>
      <c r="E146" s="7">
        <v>0</v>
      </c>
      <c r="F146" s="9">
        <v>2725</v>
      </c>
      <c r="G146" s="7"/>
      <c r="H146" s="9">
        <v>1541.25</v>
      </c>
      <c r="I146" s="9">
        <v>3257</v>
      </c>
      <c r="J146" s="9"/>
      <c r="K146" s="9">
        <v>25</v>
      </c>
      <c r="L146" s="9">
        <v>0</v>
      </c>
      <c r="M146" s="9">
        <v>2730</v>
      </c>
      <c r="N146" s="9">
        <v>2100</v>
      </c>
      <c r="O146" s="9">
        <v>0</v>
      </c>
      <c r="P146" s="9">
        <v>2100</v>
      </c>
      <c r="Q146" s="9">
        <v>1400</v>
      </c>
      <c r="R146" s="9">
        <v>0</v>
      </c>
      <c r="S146" s="9">
        <v>4000</v>
      </c>
      <c r="T146" s="9">
        <v>3596.5</v>
      </c>
      <c r="U146" s="139">
        <v>7000</v>
      </c>
      <c r="V146" s="139">
        <v>14350</v>
      </c>
      <c r="W146" s="139">
        <v>0</v>
      </c>
      <c r="X146" s="139">
        <v>74970</v>
      </c>
      <c r="Y146" s="137">
        <v>80000</v>
      </c>
      <c r="Z146" s="137">
        <f t="shared" si="30"/>
        <v>80000</v>
      </c>
      <c r="AA146" s="137">
        <v>24397.48</v>
      </c>
      <c r="AB146" s="64">
        <f t="shared" si="29"/>
        <v>0.3049685</v>
      </c>
      <c r="AC146" s="26">
        <v>50000</v>
      </c>
      <c r="AD146" s="26">
        <v>15000</v>
      </c>
      <c r="AE146" s="26">
        <f t="shared" si="31"/>
        <v>65000</v>
      </c>
      <c r="AF146" s="166"/>
    </row>
    <row r="147" spans="1:32" ht="14.25">
      <c r="A147" s="21"/>
      <c r="B147" s="19" t="s">
        <v>72</v>
      </c>
      <c r="C147" s="19" t="s">
        <v>6</v>
      </c>
      <c r="D147" s="20" t="s">
        <v>73</v>
      </c>
      <c r="E147" s="7">
        <v>0</v>
      </c>
      <c r="F147" s="9">
        <v>918</v>
      </c>
      <c r="G147" s="7"/>
      <c r="H147" s="9"/>
      <c r="I147" s="9">
        <v>0</v>
      </c>
      <c r="J147" s="9"/>
      <c r="K147" s="9">
        <v>0</v>
      </c>
      <c r="L147" s="9">
        <v>15044.76</v>
      </c>
      <c r="M147" s="9">
        <v>3385.02</v>
      </c>
      <c r="N147" s="9">
        <v>0</v>
      </c>
      <c r="O147" s="9">
        <v>1292</v>
      </c>
      <c r="P147" s="9">
        <v>0</v>
      </c>
      <c r="Q147" s="9">
        <v>0</v>
      </c>
      <c r="R147" s="9">
        <v>0</v>
      </c>
      <c r="S147" s="9">
        <v>0</v>
      </c>
      <c r="T147" s="26">
        <v>35535.15</v>
      </c>
      <c r="U147" s="137">
        <v>25713.35</v>
      </c>
      <c r="V147" s="137">
        <v>46262.26</v>
      </c>
      <c r="W147" s="137">
        <v>11234.02</v>
      </c>
      <c r="X147" s="137">
        <v>449.09</v>
      </c>
      <c r="Y147" s="137">
        <v>30000</v>
      </c>
      <c r="Z147" s="137">
        <f t="shared" si="30"/>
        <v>30000</v>
      </c>
      <c r="AA147" s="137">
        <v>0</v>
      </c>
      <c r="AB147" s="64">
        <v>0</v>
      </c>
      <c r="AC147" s="26">
        <v>20000</v>
      </c>
      <c r="AD147" s="26"/>
      <c r="AE147" s="26">
        <f t="shared" si="31"/>
        <v>20000</v>
      </c>
      <c r="AF147" s="166"/>
    </row>
    <row r="148" spans="1:32" ht="14.25">
      <c r="A148" s="21"/>
      <c r="B148" s="19"/>
      <c r="C148" s="19"/>
      <c r="D148" s="20" t="s">
        <v>376</v>
      </c>
      <c r="E148" s="7">
        <v>0</v>
      </c>
      <c r="F148" s="9"/>
      <c r="G148" s="7"/>
      <c r="H148" s="9"/>
      <c r="I148" s="9">
        <v>0</v>
      </c>
      <c r="J148" s="9"/>
      <c r="K148" s="9">
        <v>0</v>
      </c>
      <c r="L148" s="9">
        <v>0</v>
      </c>
      <c r="M148" s="9">
        <v>0</v>
      </c>
      <c r="N148" s="9">
        <v>0</v>
      </c>
      <c r="O148" s="9"/>
      <c r="P148" s="9"/>
      <c r="Q148" s="9">
        <v>0</v>
      </c>
      <c r="R148" s="9">
        <v>0</v>
      </c>
      <c r="S148" s="9">
        <v>0</v>
      </c>
      <c r="T148" s="26">
        <v>0</v>
      </c>
      <c r="U148" s="137">
        <v>0</v>
      </c>
      <c r="V148" s="137">
        <v>0</v>
      </c>
      <c r="W148" s="137">
        <v>0</v>
      </c>
      <c r="X148" s="137">
        <v>0</v>
      </c>
      <c r="Y148" s="137">
        <v>0</v>
      </c>
      <c r="Z148" s="137">
        <f t="shared" si="30"/>
        <v>0</v>
      </c>
      <c r="AA148" s="137">
        <v>0</v>
      </c>
      <c r="AB148" s="64">
        <v>0</v>
      </c>
      <c r="AC148" s="26">
        <v>0</v>
      </c>
      <c r="AD148" s="26"/>
      <c r="AE148" s="26">
        <f t="shared" si="31"/>
        <v>0</v>
      </c>
      <c r="AF148" s="166"/>
    </row>
    <row r="149" spans="1:32" ht="14.25">
      <c r="A149" s="21"/>
      <c r="B149" s="19" t="s">
        <v>1160</v>
      </c>
      <c r="C149" s="19" t="s">
        <v>6</v>
      </c>
      <c r="D149" s="20" t="s">
        <v>1161</v>
      </c>
      <c r="E149" s="7">
        <v>0</v>
      </c>
      <c r="F149" s="9"/>
      <c r="G149" s="7"/>
      <c r="H149" s="9"/>
      <c r="I149" s="9">
        <v>0</v>
      </c>
      <c r="J149" s="9"/>
      <c r="K149" s="9">
        <v>0</v>
      </c>
      <c r="L149" s="9">
        <v>0</v>
      </c>
      <c r="M149" s="9">
        <v>0</v>
      </c>
      <c r="N149" s="9">
        <v>0</v>
      </c>
      <c r="O149" s="9">
        <v>5000</v>
      </c>
      <c r="P149" s="9">
        <v>30000</v>
      </c>
      <c r="Q149" s="9">
        <v>0</v>
      </c>
      <c r="R149" s="9">
        <v>0</v>
      </c>
      <c r="S149" s="9">
        <v>0</v>
      </c>
      <c r="T149" s="26">
        <v>0</v>
      </c>
      <c r="U149" s="137">
        <v>0</v>
      </c>
      <c r="V149" s="137">
        <v>0</v>
      </c>
      <c r="W149" s="137">
        <v>0</v>
      </c>
      <c r="X149" s="137">
        <v>0</v>
      </c>
      <c r="Y149" s="137">
        <v>0</v>
      </c>
      <c r="Z149" s="137">
        <f t="shared" si="30"/>
        <v>0</v>
      </c>
      <c r="AA149" s="137">
        <v>0</v>
      </c>
      <c r="AB149" s="64">
        <v>0</v>
      </c>
      <c r="AC149" s="26">
        <v>0</v>
      </c>
      <c r="AD149" s="26"/>
      <c r="AE149" s="26">
        <f t="shared" si="31"/>
        <v>0</v>
      </c>
      <c r="AF149" s="166"/>
    </row>
    <row r="150" spans="1:32" ht="14.25">
      <c r="A150" s="21"/>
      <c r="B150" s="19" t="s">
        <v>74</v>
      </c>
      <c r="C150" s="19" t="s">
        <v>6</v>
      </c>
      <c r="D150" s="20" t="s">
        <v>921</v>
      </c>
      <c r="E150" s="7"/>
      <c r="F150" s="9">
        <v>10975.48</v>
      </c>
      <c r="G150" s="7"/>
      <c r="H150" s="9"/>
      <c r="I150" s="9">
        <v>0</v>
      </c>
      <c r="J150" s="9">
        <v>838.99</v>
      </c>
      <c r="K150" s="9">
        <v>0</v>
      </c>
      <c r="L150" s="9">
        <v>69.99</v>
      </c>
      <c r="M150" s="9">
        <v>0</v>
      </c>
      <c r="N150" s="9">
        <v>0</v>
      </c>
      <c r="O150" s="9">
        <v>10823.5</v>
      </c>
      <c r="P150" s="9">
        <v>21.04</v>
      </c>
      <c r="Q150" s="9">
        <v>9588.14</v>
      </c>
      <c r="R150" s="9">
        <v>0</v>
      </c>
      <c r="S150" s="9">
        <v>0</v>
      </c>
      <c r="T150" s="26">
        <v>81.86</v>
      </c>
      <c r="U150" s="137">
        <v>7976.04</v>
      </c>
      <c r="V150" s="137">
        <v>0</v>
      </c>
      <c r="W150" s="137">
        <v>0</v>
      </c>
      <c r="X150" s="137">
        <v>79.76</v>
      </c>
      <c r="Y150" s="137">
        <v>0</v>
      </c>
      <c r="Z150" s="137">
        <f t="shared" si="30"/>
        <v>0</v>
      </c>
      <c r="AA150" s="137">
        <v>0</v>
      </c>
      <c r="AB150" s="64">
        <v>0</v>
      </c>
      <c r="AC150" s="26">
        <v>0</v>
      </c>
      <c r="AD150" s="26"/>
      <c r="AE150" s="26">
        <f t="shared" si="31"/>
        <v>0</v>
      </c>
      <c r="AF150" s="166"/>
    </row>
    <row r="151" spans="1:32" ht="14.25">
      <c r="A151" s="21"/>
      <c r="B151" s="19" t="s">
        <v>75</v>
      </c>
      <c r="C151" s="19" t="s">
        <v>12</v>
      </c>
      <c r="D151" s="20" t="s">
        <v>999</v>
      </c>
      <c r="E151" s="7"/>
      <c r="F151" s="9"/>
      <c r="G151" s="7"/>
      <c r="H151" s="9"/>
      <c r="I151" s="9"/>
      <c r="J151" s="9"/>
      <c r="K151" s="9"/>
      <c r="L151" s="9">
        <v>208.28</v>
      </c>
      <c r="M151" s="9">
        <v>0</v>
      </c>
      <c r="N151" s="9">
        <v>23.72</v>
      </c>
      <c r="O151" s="9">
        <v>12.95</v>
      </c>
      <c r="P151" s="9">
        <v>600</v>
      </c>
      <c r="Q151" s="9">
        <v>200</v>
      </c>
      <c r="R151" s="9">
        <v>0</v>
      </c>
      <c r="S151" s="9">
        <v>0</v>
      </c>
      <c r="T151" s="26">
        <v>0</v>
      </c>
      <c r="U151" s="137">
        <v>0</v>
      </c>
      <c r="V151" s="137">
        <v>0</v>
      </c>
      <c r="W151" s="137">
        <v>10000</v>
      </c>
      <c r="X151" s="137">
        <v>0</v>
      </c>
      <c r="Y151" s="137">
        <v>5000</v>
      </c>
      <c r="Z151" s="137">
        <f t="shared" si="30"/>
        <v>5000</v>
      </c>
      <c r="AA151" s="137">
        <v>0</v>
      </c>
      <c r="AB151" s="64">
        <v>1</v>
      </c>
      <c r="AC151" s="26">
        <v>1000</v>
      </c>
      <c r="AD151" s="26"/>
      <c r="AE151" s="26">
        <f t="shared" si="31"/>
        <v>1000</v>
      </c>
      <c r="AF151" s="166"/>
    </row>
    <row r="152" spans="1:32" ht="14.25">
      <c r="A152" s="21"/>
      <c r="B152" s="19" t="s">
        <v>956</v>
      </c>
      <c r="C152" s="19" t="s">
        <v>1087</v>
      </c>
      <c r="D152" s="20" t="s">
        <v>488</v>
      </c>
      <c r="E152" s="7"/>
      <c r="F152" s="9"/>
      <c r="G152" s="7"/>
      <c r="H152" s="9"/>
      <c r="I152" s="9"/>
      <c r="J152" s="9"/>
      <c r="K152" s="9"/>
      <c r="L152" s="9"/>
      <c r="M152" s="9"/>
      <c r="N152" s="9">
        <v>85949.05</v>
      </c>
      <c r="O152" s="9">
        <v>106707</v>
      </c>
      <c r="P152" s="9"/>
      <c r="Q152" s="9">
        <v>0</v>
      </c>
      <c r="R152" s="9">
        <v>0</v>
      </c>
      <c r="S152" s="9">
        <v>0</v>
      </c>
      <c r="T152" s="26">
        <v>0</v>
      </c>
      <c r="U152" s="137">
        <v>11878.71</v>
      </c>
      <c r="V152" s="137">
        <v>0</v>
      </c>
      <c r="W152" s="137">
        <v>0</v>
      </c>
      <c r="X152" s="137">
        <v>0</v>
      </c>
      <c r="Y152" s="137">
        <v>0</v>
      </c>
      <c r="Z152" s="137">
        <f t="shared" si="30"/>
        <v>0</v>
      </c>
      <c r="AA152" s="137">
        <v>0</v>
      </c>
      <c r="AB152" s="64">
        <v>0</v>
      </c>
      <c r="AC152" s="26">
        <v>0</v>
      </c>
      <c r="AD152" s="26"/>
      <c r="AE152" s="26">
        <f t="shared" si="31"/>
        <v>0</v>
      </c>
      <c r="AF152" s="166"/>
    </row>
    <row r="153" spans="1:32" ht="15" thickBot="1">
      <c r="A153" s="31"/>
      <c r="B153" s="32" t="s">
        <v>93</v>
      </c>
      <c r="C153" s="32" t="s">
        <v>6</v>
      </c>
      <c r="D153" s="38" t="s">
        <v>489</v>
      </c>
      <c r="E153" s="34"/>
      <c r="F153" s="35"/>
      <c r="G153" s="34"/>
      <c r="H153" s="35"/>
      <c r="I153" s="35">
        <v>187020.5</v>
      </c>
      <c r="J153" s="35"/>
      <c r="K153" s="35">
        <v>0</v>
      </c>
      <c r="L153" s="35">
        <v>0</v>
      </c>
      <c r="M153" s="35">
        <v>300000</v>
      </c>
      <c r="N153" s="35">
        <v>0</v>
      </c>
      <c r="O153" s="35"/>
      <c r="P153" s="35"/>
      <c r="Q153" s="35">
        <v>0</v>
      </c>
      <c r="R153" s="35">
        <v>0</v>
      </c>
      <c r="S153" s="35">
        <v>0</v>
      </c>
      <c r="T153" s="35">
        <v>0</v>
      </c>
      <c r="U153" s="150">
        <v>0</v>
      </c>
      <c r="V153" s="150">
        <v>0</v>
      </c>
      <c r="W153" s="150">
        <v>0</v>
      </c>
      <c r="X153" s="150">
        <v>0</v>
      </c>
      <c r="Y153" s="138">
        <v>0</v>
      </c>
      <c r="Z153" s="138">
        <f t="shared" si="30"/>
        <v>0</v>
      </c>
      <c r="AA153" s="138">
        <v>0</v>
      </c>
      <c r="AB153" s="65">
        <v>0</v>
      </c>
      <c r="AC153" s="36">
        <v>0</v>
      </c>
      <c r="AD153" s="36"/>
      <c r="AE153" s="36">
        <f t="shared" si="31"/>
        <v>0</v>
      </c>
      <c r="AF153" s="166"/>
    </row>
    <row r="154" spans="1:32" ht="15" thickBot="1">
      <c r="A154" s="1" t="s">
        <v>608</v>
      </c>
      <c r="B154" s="19"/>
      <c r="C154" s="19"/>
      <c r="E154" s="9">
        <f aca="true" t="shared" si="32" ref="E154:R154">SUM(E133:E153)</f>
        <v>1930759</v>
      </c>
      <c r="F154" s="9">
        <f t="shared" si="32"/>
        <v>2101895.78</v>
      </c>
      <c r="G154" s="37">
        <f t="shared" si="32"/>
        <v>2194349.9999999995</v>
      </c>
      <c r="H154" s="37">
        <f t="shared" si="32"/>
        <v>2299321.27</v>
      </c>
      <c r="I154" s="37">
        <f t="shared" si="32"/>
        <v>2478542.6299999994</v>
      </c>
      <c r="J154" s="37">
        <f t="shared" si="32"/>
        <v>2359958.63</v>
      </c>
      <c r="K154" s="37">
        <f t="shared" si="32"/>
        <v>2553453.1799999997</v>
      </c>
      <c r="L154" s="37">
        <f t="shared" si="32"/>
        <v>2664871.78</v>
      </c>
      <c r="M154" s="37">
        <f t="shared" si="32"/>
        <v>2947318.1</v>
      </c>
      <c r="N154" s="37">
        <f t="shared" si="32"/>
        <v>2704438.15</v>
      </c>
      <c r="O154" s="37">
        <f t="shared" si="32"/>
        <v>2897608.17</v>
      </c>
      <c r="P154" s="37">
        <f t="shared" si="32"/>
        <v>2790273.6100000003</v>
      </c>
      <c r="Q154" s="37">
        <f t="shared" si="32"/>
        <v>3064692.8899999997</v>
      </c>
      <c r="R154" s="37">
        <f t="shared" si="32"/>
        <v>3152061.83</v>
      </c>
      <c r="S154" s="39">
        <f aca="true" t="shared" si="33" ref="S154:AA154">SUM(S133:S153)</f>
        <v>3931725.89</v>
      </c>
      <c r="T154" s="39">
        <f t="shared" si="33"/>
        <v>3950172.5</v>
      </c>
      <c r="U154" s="39">
        <f t="shared" si="33"/>
        <v>4011948.28</v>
      </c>
      <c r="V154" s="39">
        <f t="shared" si="33"/>
        <v>3864257.2899999996</v>
      </c>
      <c r="W154" s="39">
        <f t="shared" si="33"/>
        <v>3995513.08</v>
      </c>
      <c r="X154" s="39">
        <f t="shared" si="33"/>
        <v>4016994.3999999994</v>
      </c>
      <c r="Y154" s="39">
        <f t="shared" si="33"/>
        <v>4327200</v>
      </c>
      <c r="Z154" s="39">
        <f t="shared" si="33"/>
        <v>4327200</v>
      </c>
      <c r="AA154" s="39">
        <f t="shared" si="33"/>
        <v>3596269.86</v>
      </c>
      <c r="AB154" s="76">
        <f>SUM(AA154/Z154)</f>
        <v>0.8310847337770383</v>
      </c>
      <c r="AC154" s="75">
        <f>SUM(AC133:AC153)</f>
        <v>4434574</v>
      </c>
      <c r="AD154" s="75">
        <f>SUM(AD133:AD153)</f>
        <v>15000</v>
      </c>
      <c r="AE154" s="75">
        <f>SUM(AC154:AD154)</f>
        <v>4449574</v>
      </c>
      <c r="AF154" s="166"/>
    </row>
    <row r="155" spans="2:31" ht="15" thickTop="1">
      <c r="B155" s="19"/>
      <c r="C155" s="19"/>
      <c r="E155" s="9"/>
      <c r="F155" s="9"/>
      <c r="G155" s="9"/>
      <c r="H155" s="9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33"/>
      <c r="V155" s="133"/>
      <c r="W155" s="133"/>
      <c r="X155" s="133"/>
      <c r="Y155" s="133"/>
      <c r="Z155" s="133"/>
      <c r="AA155" s="133"/>
      <c r="AC155" s="26"/>
      <c r="AD155" s="26"/>
      <c r="AE155" s="26"/>
    </row>
    <row r="156" spans="1:31" ht="15" thickBot="1">
      <c r="A156" s="1" t="s">
        <v>1355</v>
      </c>
      <c r="G156" s="59">
        <f aca="true" t="shared" si="34" ref="G156:M156">SUM(G154-G125)</f>
        <v>190645.16999999946</v>
      </c>
      <c r="H156" s="59">
        <f t="shared" si="34"/>
        <v>34711.68999999948</v>
      </c>
      <c r="I156" s="59">
        <f t="shared" si="34"/>
        <v>-127568.7200000002</v>
      </c>
      <c r="J156" s="59">
        <f t="shared" si="34"/>
        <v>-55624.55000000028</v>
      </c>
      <c r="K156" s="59">
        <f t="shared" si="34"/>
        <v>212949.08999999985</v>
      </c>
      <c r="L156" s="59">
        <f t="shared" si="34"/>
        <v>53984.30000000028</v>
      </c>
      <c r="M156" s="59">
        <f t="shared" si="34"/>
        <v>412442.4200000004</v>
      </c>
      <c r="N156" s="59"/>
      <c r="O156" s="59"/>
      <c r="P156" s="59">
        <f aca="true" t="shared" si="35" ref="P156:AA156">SUM(P154-P125)</f>
        <v>-189157.6799999997</v>
      </c>
      <c r="Q156" s="59">
        <f t="shared" si="35"/>
        <v>88554.56999999937</v>
      </c>
      <c r="R156" s="59">
        <f t="shared" si="35"/>
        <v>103751.7200000002</v>
      </c>
      <c r="S156" s="145">
        <f t="shared" si="35"/>
        <v>872392.4500000002</v>
      </c>
      <c r="T156" s="145">
        <f t="shared" si="35"/>
        <v>719344.6200000001</v>
      </c>
      <c r="U156" s="145">
        <f t="shared" si="35"/>
        <v>5809.279999999795</v>
      </c>
      <c r="V156" s="145">
        <f t="shared" si="35"/>
        <v>144757.689999999</v>
      </c>
      <c r="W156" s="145">
        <f t="shared" si="35"/>
        <v>-257714.79000000004</v>
      </c>
      <c r="X156" s="145">
        <f t="shared" si="35"/>
        <v>-271694.4000000004</v>
      </c>
      <c r="Y156" s="145">
        <f t="shared" si="35"/>
        <v>-360474</v>
      </c>
      <c r="Z156" s="145">
        <f t="shared" si="35"/>
        <v>-360474</v>
      </c>
      <c r="AA156" s="145">
        <f t="shared" si="35"/>
        <v>188404.2999999998</v>
      </c>
      <c r="AB156" s="59"/>
      <c r="AC156" s="59">
        <f>SUM(AC154-AC125)</f>
        <v>-851443</v>
      </c>
      <c r="AD156" s="59">
        <f>SUM(AD154-AD125)</f>
        <v>102000</v>
      </c>
      <c r="AE156" s="59">
        <f>SUM(AE154-AE125)</f>
        <v>-749443</v>
      </c>
    </row>
    <row r="157" spans="7:31" ht="15" thickTop="1">
      <c r="G157" s="26"/>
      <c r="H157" s="26"/>
      <c r="AC157" s="26"/>
      <c r="AD157" s="26"/>
      <c r="AE157" s="26"/>
    </row>
    <row r="158" spans="4:31" ht="14.25">
      <c r="D158" s="1" t="s">
        <v>880</v>
      </c>
      <c r="G158" s="26">
        <f>SUM(G133:G136)</f>
        <v>1799680.8199999998</v>
      </c>
      <c r="H158" s="26">
        <f>SUM(H133:H136)</f>
        <v>1889330.0699999998</v>
      </c>
      <c r="I158" s="26">
        <f>SUM(I133:I136)</f>
        <v>1884092.17</v>
      </c>
      <c r="J158" s="26">
        <f>SUM(J133:J136)</f>
        <v>2233746.34</v>
      </c>
      <c r="Y158" s="137">
        <f>SUM(Y133:Y136)</f>
        <v>4019200</v>
      </c>
      <c r="AC158" s="110">
        <f>SUM(AC133:AC136)</f>
        <v>4165574</v>
      </c>
      <c r="AD158" s="15" t="s">
        <v>1135</v>
      </c>
      <c r="AE158" s="110">
        <f>SUM(AE133:AE136)</f>
        <v>4165574</v>
      </c>
    </row>
    <row r="159" spans="4:31" ht="14.25">
      <c r="D159" s="1" t="s">
        <v>878</v>
      </c>
      <c r="G159" s="26">
        <f>SUM(G137:G153)</f>
        <v>394669.18000000005</v>
      </c>
      <c r="H159" s="26">
        <f>SUM(H137:H153)</f>
        <v>409991.19999999995</v>
      </c>
      <c r="I159" s="26">
        <f>SUM(I137:I153)</f>
        <v>594450.46</v>
      </c>
      <c r="J159" s="26">
        <f>SUM(J137:J153)</f>
        <v>126212.29</v>
      </c>
      <c r="Y159" s="137">
        <f>SUM(Y137:Y153)</f>
        <v>308000</v>
      </c>
      <c r="AC159" s="110">
        <v>851443</v>
      </c>
      <c r="AD159" s="15" t="s">
        <v>1136</v>
      </c>
      <c r="AE159" s="110">
        <v>749443</v>
      </c>
    </row>
    <row r="160" spans="4:31" ht="14.25">
      <c r="D160" s="20" t="s">
        <v>879</v>
      </c>
      <c r="G160" s="26">
        <f>SUM(G158:G159)</f>
        <v>2194350</v>
      </c>
      <c r="H160" s="26">
        <f>SUM(H158:H159)</f>
        <v>2299321.2699999996</v>
      </c>
      <c r="I160" s="26">
        <f>SUM(I158:I159)</f>
        <v>2478542.63</v>
      </c>
      <c r="J160" s="26">
        <f>SUM(J158:J159)</f>
        <v>2359958.63</v>
      </c>
      <c r="Y160" s="137">
        <f>SUM(Y158:Y159)</f>
        <v>4327200</v>
      </c>
      <c r="AC160" s="26">
        <v>0</v>
      </c>
      <c r="AD160" s="26" t="s">
        <v>1137</v>
      </c>
      <c r="AE160" s="26">
        <v>0</v>
      </c>
    </row>
    <row r="161" spans="29:31" ht="14.25">
      <c r="AC161" s="111">
        <f>SUM(AC159-AC160)/AC158</f>
        <v>0.20439992183550215</v>
      </c>
      <c r="AD161" s="15" t="s">
        <v>1138</v>
      </c>
      <c r="AE161" s="111">
        <f>SUM(AE159-AE160)/AE158</f>
        <v>0.17991350051637542</v>
      </c>
    </row>
    <row r="163" ht="14.25">
      <c r="AE163" s="26">
        <f>SUM(AE159-AE160)</f>
        <v>749443</v>
      </c>
    </row>
    <row r="165" spans="29:31" ht="14.25">
      <c r="AC165" s="26"/>
      <c r="AD165" s="26"/>
      <c r="AE165" s="26"/>
    </row>
    <row r="166" spans="29:31" ht="14.25">
      <c r="AC166" s="26"/>
      <c r="AD166" s="26"/>
      <c r="AE166" s="26"/>
    </row>
    <row r="167" spans="29:31" ht="14.25">
      <c r="AC167" s="26"/>
      <c r="AD167" s="26"/>
      <c r="AE167" s="26"/>
    </row>
    <row r="168" spans="29:31" ht="14.25">
      <c r="AC168" s="26"/>
      <c r="AD168" s="26"/>
      <c r="AE168" s="26"/>
    </row>
    <row r="169" spans="29:31" ht="14.25">
      <c r="AC169" s="26"/>
      <c r="AD169" s="26"/>
      <c r="AE169" s="26"/>
    </row>
    <row r="170" spans="29:31" ht="14.25">
      <c r="AC170" s="26"/>
      <c r="AD170" s="26"/>
      <c r="AE170" s="26"/>
    </row>
  </sheetData>
  <sheetProtection/>
  <printOptions gridLines="1"/>
  <pageMargins left="0.21" right="0.16" top="0.57" bottom="0.32" header="0.34" footer="0.41"/>
  <pageSetup fitToHeight="3" horizontalDpi="600" verticalDpi="600" orientation="landscape" scale="65" r:id="rId1"/>
  <headerFooter alignWithMargins="0">
    <oddHeader>&amp;C&amp;A&amp;RPage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71"/>
  <sheetViews>
    <sheetView zoomScale="75" zoomScaleNormal="75" zoomScalePageLayoutView="0" workbookViewId="0" topLeftCell="A1">
      <pane xSplit="4" ySplit="3" topLeftCell="V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" sqref="C1"/>
    </sheetView>
  </sheetViews>
  <sheetFormatPr defaultColWidth="9.00390625" defaultRowHeight="15.75"/>
  <cols>
    <col min="1" max="1" width="2.25390625" style="21" customWidth="1"/>
    <col min="2" max="2" width="5.875" style="19" customWidth="1"/>
    <col min="3" max="3" width="8.875" style="19" bestFit="1" customWidth="1"/>
    <col min="4" max="4" width="24.625" style="1" customWidth="1"/>
    <col min="5" max="5" width="15.25390625" style="43" hidden="1" customWidth="1"/>
    <col min="6" max="7" width="15.25390625" style="44" hidden="1" customWidth="1"/>
    <col min="8" max="8" width="15.25390625" style="30" hidden="1" customWidth="1"/>
    <col min="9" max="9" width="14.25390625" style="26" hidden="1" customWidth="1"/>
    <col min="10" max="10" width="14.125" style="26" hidden="1" customWidth="1"/>
    <col min="11" max="11" width="14.00390625" style="26" hidden="1" customWidth="1"/>
    <col min="12" max="12" width="13.25390625" style="26" hidden="1" customWidth="1"/>
    <col min="13" max="13" width="13.625" style="26" hidden="1" customWidth="1"/>
    <col min="14" max="14" width="14.00390625" style="26" hidden="1" customWidth="1"/>
    <col min="15" max="20" width="15.375" style="26" hidden="1" customWidth="1"/>
    <col min="21" max="21" width="15.375" style="137" hidden="1" customWidth="1"/>
    <col min="22" max="24" width="15.375" style="137" customWidth="1"/>
    <col min="25" max="25" width="15.50390625" style="137" customWidth="1"/>
    <col min="26" max="26" width="14.75390625" style="137" customWidth="1"/>
    <col min="27" max="27" width="15.75390625" style="137" customWidth="1"/>
    <col min="28" max="28" width="9.50390625" style="1" customWidth="1"/>
    <col min="29" max="29" width="15.625" style="1" bestFit="1" customWidth="1"/>
    <col min="30" max="30" width="14.75390625" style="1" customWidth="1"/>
    <col min="31" max="31" width="15.25390625" style="1" customWidth="1"/>
    <col min="32" max="32" width="14.25390625" style="163" customWidth="1"/>
    <col min="33" max="16384" width="9.00390625" style="1" customWidth="1"/>
  </cols>
  <sheetData>
    <row r="1" spans="1:31" ht="14.25">
      <c r="A1" s="1" t="s">
        <v>482</v>
      </c>
      <c r="B1" s="1"/>
      <c r="C1" s="1"/>
      <c r="D1" s="40">
        <f ca="1">TODAY()</f>
        <v>45033</v>
      </c>
      <c r="E1" s="14" t="s">
        <v>0</v>
      </c>
      <c r="F1" s="14" t="s">
        <v>1</v>
      </c>
      <c r="G1" s="15" t="s">
        <v>2</v>
      </c>
      <c r="H1" s="14" t="s">
        <v>483</v>
      </c>
      <c r="I1" s="14" t="s">
        <v>484</v>
      </c>
      <c r="J1" s="14" t="s">
        <v>707</v>
      </c>
      <c r="K1" s="14" t="s">
        <v>894</v>
      </c>
      <c r="L1" s="14" t="s">
        <v>959</v>
      </c>
      <c r="M1" s="14" t="s">
        <v>1005</v>
      </c>
      <c r="N1" s="14" t="s">
        <v>1047</v>
      </c>
      <c r="O1" s="14" t="s">
        <v>1085</v>
      </c>
      <c r="P1" s="14" t="s">
        <v>1130</v>
      </c>
      <c r="Q1" s="14" t="s">
        <v>1165</v>
      </c>
      <c r="R1" s="14" t="s">
        <v>1175</v>
      </c>
      <c r="S1" s="14" t="s">
        <v>1185</v>
      </c>
      <c r="T1" s="14" t="s">
        <v>1207</v>
      </c>
      <c r="U1" s="133" t="s">
        <v>1221</v>
      </c>
      <c r="V1" s="133" t="s">
        <v>1236</v>
      </c>
      <c r="W1" s="133" t="s">
        <v>1280</v>
      </c>
      <c r="X1" s="133" t="s">
        <v>1295</v>
      </c>
      <c r="Y1" s="133" t="s">
        <v>1330</v>
      </c>
      <c r="Z1" s="133" t="s">
        <v>1330</v>
      </c>
      <c r="AA1" s="133" t="s">
        <v>1330</v>
      </c>
      <c r="AB1" s="61"/>
      <c r="AC1" s="14" t="s">
        <v>1356</v>
      </c>
      <c r="AD1" s="14" t="s">
        <v>1356</v>
      </c>
      <c r="AE1" s="14" t="s">
        <v>1356</v>
      </c>
    </row>
    <row r="2" spans="1:31" ht="14.25">
      <c r="A2" s="1" t="s">
        <v>1358</v>
      </c>
      <c r="B2" s="1"/>
      <c r="C2" s="1"/>
      <c r="E2" s="16"/>
      <c r="F2" s="14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33"/>
      <c r="V2" s="133"/>
      <c r="W2" s="133"/>
      <c r="X2" s="133"/>
      <c r="Y2" s="136" t="s">
        <v>700</v>
      </c>
      <c r="Z2" s="136" t="s">
        <v>951</v>
      </c>
      <c r="AA2" s="136" t="s">
        <v>902</v>
      </c>
      <c r="AB2" s="62"/>
      <c r="AC2" s="15" t="s">
        <v>1116</v>
      </c>
      <c r="AD2" s="15" t="s">
        <v>1328</v>
      </c>
      <c r="AE2" s="15" t="s">
        <v>700</v>
      </c>
    </row>
    <row r="3" spans="1:31" ht="14.25">
      <c r="A3" s="1"/>
      <c r="B3" s="1"/>
      <c r="C3" s="1"/>
      <c r="E3" s="16" t="s">
        <v>3</v>
      </c>
      <c r="F3" s="16" t="s">
        <v>3</v>
      </c>
      <c r="G3" s="16" t="s">
        <v>3</v>
      </c>
      <c r="H3" s="17" t="s">
        <v>3</v>
      </c>
      <c r="I3" s="17" t="s">
        <v>3</v>
      </c>
      <c r="J3" s="17" t="s">
        <v>3</v>
      </c>
      <c r="K3" s="17" t="s">
        <v>3</v>
      </c>
      <c r="L3" s="17" t="s">
        <v>3</v>
      </c>
      <c r="M3" s="17" t="s">
        <v>3</v>
      </c>
      <c r="N3" s="17" t="s">
        <v>3</v>
      </c>
      <c r="O3" s="17" t="s">
        <v>3</v>
      </c>
      <c r="P3" s="17" t="s">
        <v>3</v>
      </c>
      <c r="Q3" s="17" t="s">
        <v>3</v>
      </c>
      <c r="R3" s="17" t="s">
        <v>3</v>
      </c>
      <c r="S3" s="17" t="s">
        <v>3</v>
      </c>
      <c r="T3" s="17" t="s">
        <v>3</v>
      </c>
      <c r="U3" s="135" t="s">
        <v>3</v>
      </c>
      <c r="V3" s="135" t="s">
        <v>3</v>
      </c>
      <c r="W3" s="135" t="s">
        <v>3</v>
      </c>
      <c r="X3" s="135" t="s">
        <v>3</v>
      </c>
      <c r="Y3" s="135" t="s">
        <v>701</v>
      </c>
      <c r="Z3" s="160"/>
      <c r="AA3" s="160">
        <v>44985</v>
      </c>
      <c r="AB3" s="63" t="s">
        <v>903</v>
      </c>
      <c r="AC3" s="69"/>
      <c r="AD3" s="55"/>
      <c r="AE3" s="67" t="s">
        <v>701</v>
      </c>
    </row>
    <row r="4" spans="1:31" ht="14.25">
      <c r="A4" s="18" t="s">
        <v>893</v>
      </c>
      <c r="E4" s="7"/>
      <c r="F4" s="9"/>
      <c r="G4" s="9"/>
      <c r="H4" s="9"/>
      <c r="I4" s="9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33"/>
      <c r="V4" s="133"/>
      <c r="W4" s="133"/>
      <c r="X4" s="133"/>
      <c r="Y4" s="136"/>
      <c r="Z4" s="136"/>
      <c r="AA4" s="136"/>
      <c r="AB4" s="64">
        <v>0.75</v>
      </c>
      <c r="AC4" s="26"/>
      <c r="AD4" s="15"/>
      <c r="AE4" s="15"/>
    </row>
    <row r="5" spans="1:8" ht="14.25">
      <c r="A5" s="21" t="s">
        <v>409</v>
      </c>
      <c r="B5" s="19">
        <v>8110</v>
      </c>
      <c r="C5" s="22" t="s">
        <v>523</v>
      </c>
      <c r="D5" s="18" t="s">
        <v>416</v>
      </c>
      <c r="E5" s="7"/>
      <c r="F5" s="9"/>
      <c r="G5" s="9"/>
      <c r="H5" s="9"/>
    </row>
    <row r="6" spans="3:32" ht="14.25">
      <c r="C6" s="19" t="s">
        <v>287</v>
      </c>
      <c r="D6" s="1" t="s">
        <v>855</v>
      </c>
      <c r="E6" s="7"/>
      <c r="F6" s="9"/>
      <c r="G6" s="9"/>
      <c r="H6" s="9"/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137">
        <v>0</v>
      </c>
      <c r="V6" s="137">
        <v>0</v>
      </c>
      <c r="W6" s="137">
        <v>-194.72</v>
      </c>
      <c r="X6" s="137">
        <v>0</v>
      </c>
      <c r="Y6" s="26">
        <v>49900</v>
      </c>
      <c r="Z6" s="137">
        <f>Y6</f>
        <v>49900</v>
      </c>
      <c r="AA6" s="137">
        <v>0</v>
      </c>
      <c r="AB6" s="112">
        <f>SUM(AA6/Z6)</f>
        <v>0</v>
      </c>
      <c r="AC6" s="26">
        <v>52100</v>
      </c>
      <c r="AD6" s="26"/>
      <c r="AE6" s="26">
        <f>SUM(AC6:AD6)</f>
        <v>52100</v>
      </c>
      <c r="AF6" s="166"/>
    </row>
    <row r="7" spans="3:32" ht="14.25">
      <c r="C7" s="19" t="s">
        <v>509</v>
      </c>
      <c r="D7" s="1" t="s">
        <v>928</v>
      </c>
      <c r="E7" s="7"/>
      <c r="F7" s="9"/>
      <c r="G7" s="9"/>
      <c r="H7" s="9"/>
      <c r="I7" s="26">
        <v>33264.85</v>
      </c>
      <c r="K7" s="26">
        <v>0</v>
      </c>
      <c r="L7" s="26">
        <v>0</v>
      </c>
      <c r="M7" s="26">
        <v>0</v>
      </c>
      <c r="N7" s="26">
        <v>0</v>
      </c>
      <c r="Q7" s="26">
        <v>0</v>
      </c>
      <c r="R7" s="26">
        <v>0</v>
      </c>
      <c r="S7" s="26">
        <v>0</v>
      </c>
      <c r="T7" s="26">
        <v>0</v>
      </c>
      <c r="U7" s="137">
        <v>0</v>
      </c>
      <c r="V7" s="137">
        <v>0</v>
      </c>
      <c r="W7" s="137">
        <v>0</v>
      </c>
      <c r="X7" s="137">
        <v>0</v>
      </c>
      <c r="Y7" s="26">
        <v>0</v>
      </c>
      <c r="Z7" s="137">
        <f aca="true" t="shared" si="0" ref="Z7:Z34">Y7</f>
        <v>0</v>
      </c>
      <c r="AA7" s="137">
        <v>0</v>
      </c>
      <c r="AB7" s="112">
        <v>0</v>
      </c>
      <c r="AC7" s="26">
        <v>0</v>
      </c>
      <c r="AD7" s="26"/>
      <c r="AE7" s="26">
        <f aca="true" t="shared" si="1" ref="AE7:AE34">SUM(AC7:AD7)</f>
        <v>0</v>
      </c>
      <c r="AF7" s="166"/>
    </row>
    <row r="8" spans="3:32" ht="15" customHeight="1">
      <c r="C8" s="19" t="s">
        <v>920</v>
      </c>
      <c r="D8" s="1" t="s">
        <v>954</v>
      </c>
      <c r="E8" s="7"/>
      <c r="F8" s="9"/>
      <c r="G8" s="9"/>
      <c r="H8" s="9"/>
      <c r="J8" s="26">
        <v>20000</v>
      </c>
      <c r="K8" s="26">
        <v>0</v>
      </c>
      <c r="L8" s="26">
        <v>0</v>
      </c>
      <c r="M8" s="26">
        <v>0</v>
      </c>
      <c r="N8" s="26">
        <v>0</v>
      </c>
      <c r="O8" s="26">
        <v>450</v>
      </c>
      <c r="P8" s="26">
        <v>1148</v>
      </c>
      <c r="Q8" s="26">
        <v>0</v>
      </c>
      <c r="R8" s="26">
        <v>0</v>
      </c>
      <c r="S8" s="26">
        <v>0</v>
      </c>
      <c r="T8" s="26">
        <v>0</v>
      </c>
      <c r="U8" s="137">
        <v>0</v>
      </c>
      <c r="V8" s="137">
        <v>0</v>
      </c>
      <c r="W8" s="137">
        <v>0</v>
      </c>
      <c r="X8" s="137">
        <v>0</v>
      </c>
      <c r="Y8" s="26">
        <v>2000</v>
      </c>
      <c r="Z8" s="137">
        <f t="shared" si="0"/>
        <v>2000</v>
      </c>
      <c r="AA8" s="137">
        <v>0</v>
      </c>
      <c r="AB8" s="112">
        <f aca="true" t="shared" si="2" ref="AB8:AB34">SUM(AA8/Z8)</f>
        <v>0</v>
      </c>
      <c r="AC8" s="26">
        <v>2000</v>
      </c>
      <c r="AD8" s="26"/>
      <c r="AE8" s="26">
        <f t="shared" si="1"/>
        <v>2000</v>
      </c>
      <c r="AF8" s="166"/>
    </row>
    <row r="9" spans="3:32" ht="14.25">
      <c r="C9" s="70" t="s">
        <v>1187</v>
      </c>
      <c r="D9" s="1" t="s">
        <v>1186</v>
      </c>
      <c r="E9" s="7"/>
      <c r="F9" s="9"/>
      <c r="G9" s="9"/>
      <c r="H9" s="9"/>
      <c r="Q9" s="26">
        <v>0</v>
      </c>
      <c r="R9" s="26">
        <v>1381.77</v>
      </c>
      <c r="S9" s="26">
        <v>0</v>
      </c>
      <c r="T9" s="26">
        <v>0</v>
      </c>
      <c r="U9" s="137">
        <v>178</v>
      </c>
      <c r="V9" s="137">
        <v>0</v>
      </c>
      <c r="W9" s="137">
        <v>196</v>
      </c>
      <c r="X9" s="137">
        <v>0</v>
      </c>
      <c r="Y9" s="26">
        <v>3000</v>
      </c>
      <c r="Z9" s="137">
        <f t="shared" si="0"/>
        <v>3000</v>
      </c>
      <c r="AA9" s="137">
        <v>207.5</v>
      </c>
      <c r="AB9" s="112">
        <f t="shared" si="2"/>
        <v>0.06916666666666667</v>
      </c>
      <c r="AC9" s="26">
        <v>3000</v>
      </c>
      <c r="AD9" s="26"/>
      <c r="AE9" s="26">
        <f t="shared" si="1"/>
        <v>3000</v>
      </c>
      <c r="AF9" s="166"/>
    </row>
    <row r="10" spans="3:32" ht="14.25">
      <c r="C10" s="70" t="s">
        <v>1201</v>
      </c>
      <c r="D10" s="1" t="s">
        <v>1198</v>
      </c>
      <c r="E10" s="7"/>
      <c r="F10" s="9"/>
      <c r="G10" s="9"/>
      <c r="H10" s="9"/>
      <c r="Q10" s="26">
        <v>0</v>
      </c>
      <c r="R10" s="26">
        <v>750</v>
      </c>
      <c r="S10" s="26">
        <v>1030.2</v>
      </c>
      <c r="T10" s="26">
        <v>750</v>
      </c>
      <c r="U10" s="137">
        <v>750</v>
      </c>
      <c r="V10" s="137">
        <v>750</v>
      </c>
      <c r="W10" s="137">
        <v>682.5</v>
      </c>
      <c r="X10" s="137">
        <v>375</v>
      </c>
      <c r="Y10" s="26">
        <v>1000</v>
      </c>
      <c r="Z10" s="137">
        <f t="shared" si="0"/>
        <v>1000</v>
      </c>
      <c r="AA10" s="137">
        <v>750</v>
      </c>
      <c r="AB10" s="112">
        <f t="shared" si="2"/>
        <v>0.75</v>
      </c>
      <c r="AC10" s="26">
        <v>1000</v>
      </c>
      <c r="AD10" s="26"/>
      <c r="AE10" s="26">
        <f t="shared" si="1"/>
        <v>1000</v>
      </c>
      <c r="AF10" s="166"/>
    </row>
    <row r="11" spans="3:32" ht="14.25">
      <c r="C11" s="19">
        <v>1990</v>
      </c>
      <c r="D11" s="1" t="s">
        <v>417</v>
      </c>
      <c r="E11" s="7">
        <v>0</v>
      </c>
      <c r="F11" s="9"/>
      <c r="G11" s="9"/>
      <c r="H11" s="7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139">
        <v>0</v>
      </c>
      <c r="V11" s="139">
        <v>0</v>
      </c>
      <c r="W11" s="139">
        <v>0</v>
      </c>
      <c r="X11" s="139">
        <v>0</v>
      </c>
      <c r="Y11" s="26">
        <v>20000</v>
      </c>
      <c r="Z11" s="137">
        <f t="shared" si="0"/>
        <v>20000</v>
      </c>
      <c r="AA11" s="137">
        <v>0</v>
      </c>
      <c r="AB11" s="112">
        <f t="shared" si="2"/>
        <v>0</v>
      </c>
      <c r="AC11" s="26">
        <v>20000</v>
      </c>
      <c r="AD11" s="26"/>
      <c r="AE11" s="26">
        <f t="shared" si="1"/>
        <v>20000</v>
      </c>
      <c r="AF11" s="166"/>
    </row>
    <row r="12" spans="3:32" ht="14.25">
      <c r="C12" s="19" t="s">
        <v>179</v>
      </c>
      <c r="D12" s="1" t="s">
        <v>211</v>
      </c>
      <c r="E12" s="7">
        <v>15890</v>
      </c>
      <c r="F12" s="9">
        <v>3169.33</v>
      </c>
      <c r="G12" s="9"/>
      <c r="H12" s="7">
        <v>0</v>
      </c>
      <c r="I12" s="9">
        <v>1538.33</v>
      </c>
      <c r="J12" s="9"/>
      <c r="K12" s="9">
        <v>0</v>
      </c>
      <c r="L12" s="9">
        <v>0</v>
      </c>
      <c r="M12" s="9">
        <v>0</v>
      </c>
      <c r="N12" s="9">
        <v>0</v>
      </c>
      <c r="O12" s="9"/>
      <c r="P12" s="9">
        <v>291.9</v>
      </c>
      <c r="Q12" s="9">
        <v>0</v>
      </c>
      <c r="R12" s="9">
        <v>0</v>
      </c>
      <c r="S12" s="9">
        <v>0</v>
      </c>
      <c r="T12" s="9">
        <v>0</v>
      </c>
      <c r="U12" s="139">
        <v>0</v>
      </c>
      <c r="V12" s="139">
        <v>0</v>
      </c>
      <c r="W12" s="139">
        <v>0</v>
      </c>
      <c r="X12" s="139">
        <v>0</v>
      </c>
      <c r="Y12" s="26">
        <v>200</v>
      </c>
      <c r="Z12" s="137">
        <f t="shared" si="0"/>
        <v>200</v>
      </c>
      <c r="AA12" s="137">
        <v>0</v>
      </c>
      <c r="AB12" s="112">
        <f t="shared" si="2"/>
        <v>0</v>
      </c>
      <c r="AC12" s="26">
        <v>2000</v>
      </c>
      <c r="AD12" s="26"/>
      <c r="AE12" s="26">
        <f t="shared" si="1"/>
        <v>2000</v>
      </c>
      <c r="AF12" s="166"/>
    </row>
    <row r="13" spans="3:32" ht="14.25">
      <c r="C13" s="19" t="s">
        <v>116</v>
      </c>
      <c r="D13" s="1" t="s">
        <v>109</v>
      </c>
      <c r="E13" s="7"/>
      <c r="F13" s="9">
        <v>2102.04</v>
      </c>
      <c r="G13" s="9">
        <v>2000</v>
      </c>
      <c r="H13" s="7">
        <v>2000</v>
      </c>
      <c r="I13" s="9">
        <v>2500</v>
      </c>
      <c r="J13" s="9">
        <v>4611.51</v>
      </c>
      <c r="K13" s="9">
        <v>5421.09</v>
      </c>
      <c r="L13" s="9">
        <v>4885.57</v>
      </c>
      <c r="M13" s="9">
        <v>5398.13</v>
      </c>
      <c r="N13" s="9">
        <v>5544.29</v>
      </c>
      <c r="O13" s="9">
        <v>6053.69</v>
      </c>
      <c r="P13" s="9">
        <v>5979.37</v>
      </c>
      <c r="Q13" s="9">
        <v>5988.86</v>
      </c>
      <c r="R13" s="9">
        <v>6210.68</v>
      </c>
      <c r="S13" s="9">
        <v>6226.71</v>
      </c>
      <c r="T13" s="9">
        <v>6045.4</v>
      </c>
      <c r="U13" s="139">
        <v>0</v>
      </c>
      <c r="V13" s="139">
        <v>7471.34</v>
      </c>
      <c r="W13" s="139">
        <v>7513.12</v>
      </c>
      <c r="X13" s="139">
        <v>9524.8</v>
      </c>
      <c r="Y13" s="26">
        <v>9500</v>
      </c>
      <c r="Z13" s="137">
        <f t="shared" si="0"/>
        <v>9500</v>
      </c>
      <c r="AA13" s="137">
        <v>333.46</v>
      </c>
      <c r="AB13" s="112">
        <f t="shared" si="2"/>
        <v>0.03510105263157894</v>
      </c>
      <c r="AC13" s="26">
        <v>9500</v>
      </c>
      <c r="AD13" s="26"/>
      <c r="AE13" s="26">
        <f t="shared" si="1"/>
        <v>9500</v>
      </c>
      <c r="AF13" s="166"/>
    </row>
    <row r="14" spans="3:32" ht="14.25">
      <c r="C14" s="19" t="s">
        <v>292</v>
      </c>
      <c r="D14" s="1" t="s">
        <v>123</v>
      </c>
      <c r="E14" s="7"/>
      <c r="F14" s="9"/>
      <c r="G14" s="9"/>
      <c r="H14" s="7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0</v>
      </c>
      <c r="T14" s="9">
        <v>0</v>
      </c>
      <c r="U14" s="139">
        <v>0</v>
      </c>
      <c r="V14" s="139">
        <v>172.36</v>
      </c>
      <c r="W14" s="139">
        <v>0</v>
      </c>
      <c r="X14" s="139">
        <v>0</v>
      </c>
      <c r="Y14" s="26">
        <v>0</v>
      </c>
      <c r="Z14" s="137">
        <f t="shared" si="0"/>
        <v>0</v>
      </c>
      <c r="AA14" s="137">
        <v>0</v>
      </c>
      <c r="AB14" s="112">
        <v>0</v>
      </c>
      <c r="AC14" s="26">
        <v>0</v>
      </c>
      <c r="AD14" s="26"/>
      <c r="AE14" s="26">
        <f t="shared" si="1"/>
        <v>0</v>
      </c>
      <c r="AF14" s="166"/>
    </row>
    <row r="15" spans="3:32" ht="14.25">
      <c r="C15" s="19" t="s">
        <v>865</v>
      </c>
      <c r="D15" s="1" t="s">
        <v>867</v>
      </c>
      <c r="E15" s="7"/>
      <c r="F15" s="9"/>
      <c r="G15" s="9"/>
      <c r="H15" s="7"/>
      <c r="I15" s="9"/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37">
        <v>7029.64</v>
      </c>
      <c r="V15" s="137">
        <v>0</v>
      </c>
      <c r="W15" s="137">
        <v>0</v>
      </c>
      <c r="X15" s="137">
        <v>0</v>
      </c>
      <c r="Y15" s="26">
        <v>1000</v>
      </c>
      <c r="Z15" s="137">
        <f t="shared" si="0"/>
        <v>1000</v>
      </c>
      <c r="AA15" s="137">
        <v>0</v>
      </c>
      <c r="AB15" s="112">
        <f t="shared" si="2"/>
        <v>0</v>
      </c>
      <c r="AC15" s="26">
        <v>1000</v>
      </c>
      <c r="AD15" s="26"/>
      <c r="AE15" s="26">
        <f t="shared" si="1"/>
        <v>1000</v>
      </c>
      <c r="AF15" s="166"/>
    </row>
    <row r="16" spans="3:32" ht="14.25">
      <c r="C16" s="19" t="s">
        <v>866</v>
      </c>
      <c r="D16" s="1" t="s">
        <v>868</v>
      </c>
      <c r="E16" s="7"/>
      <c r="F16" s="9"/>
      <c r="G16" s="9"/>
      <c r="H16" s="7"/>
      <c r="I16" s="9"/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139">
        <v>0</v>
      </c>
      <c r="V16" s="139">
        <v>0</v>
      </c>
      <c r="W16" s="139">
        <v>0</v>
      </c>
      <c r="X16" s="139">
        <v>0</v>
      </c>
      <c r="Y16" s="26">
        <v>1000</v>
      </c>
      <c r="Z16" s="137">
        <f t="shared" si="0"/>
        <v>1000</v>
      </c>
      <c r="AA16" s="137">
        <v>0</v>
      </c>
      <c r="AB16" s="112">
        <f t="shared" si="2"/>
        <v>0</v>
      </c>
      <c r="AC16" s="26">
        <v>1000</v>
      </c>
      <c r="AD16" s="26"/>
      <c r="AE16" s="26">
        <f t="shared" si="1"/>
        <v>1000</v>
      </c>
      <c r="AF16" s="166"/>
    </row>
    <row r="17" spans="3:32" ht="14.25">
      <c r="C17" s="19" t="s">
        <v>1113</v>
      </c>
      <c r="D17" s="1" t="s">
        <v>1114</v>
      </c>
      <c r="E17" s="7"/>
      <c r="F17" s="9"/>
      <c r="G17" s="9"/>
      <c r="H17" s="7"/>
      <c r="I17" s="9"/>
      <c r="J17" s="9"/>
      <c r="K17" s="9"/>
      <c r="L17" s="9"/>
      <c r="M17" s="9"/>
      <c r="N17" s="9"/>
      <c r="O17" s="9">
        <v>562.5</v>
      </c>
      <c r="P17" s="9">
        <v>1674</v>
      </c>
      <c r="Q17" s="9">
        <v>631.75</v>
      </c>
      <c r="R17" s="9">
        <v>2174.34</v>
      </c>
      <c r="S17" s="9">
        <v>784</v>
      </c>
      <c r="T17" s="9">
        <v>0</v>
      </c>
      <c r="U17" s="139">
        <v>366.52</v>
      </c>
      <c r="V17" s="139">
        <v>0</v>
      </c>
      <c r="W17" s="139">
        <v>0</v>
      </c>
      <c r="X17" s="139">
        <v>0</v>
      </c>
      <c r="Y17" s="26">
        <v>3000</v>
      </c>
      <c r="Z17" s="137">
        <f t="shared" si="0"/>
        <v>3000</v>
      </c>
      <c r="AA17" s="137">
        <v>0</v>
      </c>
      <c r="AB17" s="112">
        <f t="shared" si="2"/>
        <v>0</v>
      </c>
      <c r="AC17" s="26">
        <v>3000</v>
      </c>
      <c r="AD17" s="26"/>
      <c r="AE17" s="26">
        <f t="shared" si="1"/>
        <v>3000</v>
      </c>
      <c r="AF17" s="166"/>
    </row>
    <row r="18" spans="3:32" ht="14.25">
      <c r="C18" s="19" t="s">
        <v>501</v>
      </c>
      <c r="D18" s="1" t="s">
        <v>502</v>
      </c>
      <c r="E18" s="7"/>
      <c r="F18" s="9">
        <v>1035</v>
      </c>
      <c r="G18" s="9">
        <v>8528</v>
      </c>
      <c r="H18" s="7">
        <v>8126.07</v>
      </c>
      <c r="I18" s="9">
        <v>1980</v>
      </c>
      <c r="J18" s="9"/>
      <c r="K18" s="9">
        <v>0</v>
      </c>
      <c r="L18" s="9">
        <v>0</v>
      </c>
      <c r="M18" s="9">
        <v>0</v>
      </c>
      <c r="N18" s="9">
        <v>0</v>
      </c>
      <c r="O18" s="9"/>
      <c r="P18" s="9"/>
      <c r="Q18" s="9">
        <v>0</v>
      </c>
      <c r="R18" s="9">
        <v>0</v>
      </c>
      <c r="S18" s="9">
        <v>0</v>
      </c>
      <c r="T18" s="9">
        <v>0</v>
      </c>
      <c r="U18" s="139">
        <v>0</v>
      </c>
      <c r="V18" s="139">
        <v>0</v>
      </c>
      <c r="W18" s="139">
        <v>0</v>
      </c>
      <c r="X18" s="139">
        <v>0</v>
      </c>
      <c r="Y18" s="26">
        <v>0</v>
      </c>
      <c r="Z18" s="137">
        <f t="shared" si="0"/>
        <v>0</v>
      </c>
      <c r="AA18" s="137">
        <v>0</v>
      </c>
      <c r="AB18" s="112">
        <v>0</v>
      </c>
      <c r="AC18" s="26">
        <v>0</v>
      </c>
      <c r="AD18" s="26"/>
      <c r="AE18" s="26">
        <f t="shared" si="1"/>
        <v>0</v>
      </c>
      <c r="AF18" s="166"/>
    </row>
    <row r="19" spans="3:32" ht="14.25">
      <c r="C19" s="19" t="s">
        <v>1312</v>
      </c>
      <c r="D19" s="1" t="s">
        <v>1313</v>
      </c>
      <c r="E19" s="7"/>
      <c r="F19" s="9"/>
      <c r="G19" s="9"/>
      <c r="H19" s="7"/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v>0</v>
      </c>
      <c r="T19" s="9">
        <v>0</v>
      </c>
      <c r="U19" s="139">
        <v>0</v>
      </c>
      <c r="V19" s="139">
        <v>0</v>
      </c>
      <c r="W19" s="139">
        <v>0</v>
      </c>
      <c r="X19" s="139">
        <v>3292.6</v>
      </c>
      <c r="Y19" s="26">
        <v>15000</v>
      </c>
      <c r="Z19" s="137">
        <f t="shared" si="0"/>
        <v>15000</v>
      </c>
      <c r="AA19" s="137">
        <v>0</v>
      </c>
      <c r="AB19" s="112">
        <f t="shared" si="2"/>
        <v>0</v>
      </c>
      <c r="AC19" s="26">
        <v>15000</v>
      </c>
      <c r="AD19" s="26"/>
      <c r="AE19" s="26">
        <f t="shared" si="1"/>
        <v>15000</v>
      </c>
      <c r="AF19" s="166"/>
    </row>
    <row r="20" spans="3:32" ht="14.25">
      <c r="C20" s="19" t="s">
        <v>504</v>
      </c>
      <c r="D20" s="1" t="s">
        <v>522</v>
      </c>
      <c r="E20" s="7">
        <v>47140</v>
      </c>
      <c r="F20" s="9">
        <v>55779.84</v>
      </c>
      <c r="G20" s="9">
        <v>19386.25</v>
      </c>
      <c r="H20" s="7">
        <v>53547.3</v>
      </c>
      <c r="I20" s="9"/>
      <c r="J20" s="9">
        <v>24167.74</v>
      </c>
      <c r="K20" s="9">
        <v>38756.56</v>
      </c>
      <c r="L20" s="9">
        <v>38322.16</v>
      </c>
      <c r="M20" s="9">
        <v>27403.18</v>
      </c>
      <c r="N20" s="9">
        <v>22767.56</v>
      </c>
      <c r="O20" s="9">
        <v>22723.59</v>
      </c>
      <c r="P20" s="9">
        <v>31513.38</v>
      </c>
      <c r="Q20" s="9">
        <v>32982.74</v>
      </c>
      <c r="R20" s="9">
        <v>35235.16</v>
      </c>
      <c r="S20" s="9">
        <v>40007.89</v>
      </c>
      <c r="T20" s="9">
        <v>39635.67</v>
      </c>
      <c r="U20" s="139">
        <v>42391.72</v>
      </c>
      <c r="V20" s="139">
        <v>46147.02</v>
      </c>
      <c r="W20" s="139">
        <v>51365.16</v>
      </c>
      <c r="X20" s="139">
        <v>34680.63</v>
      </c>
      <c r="Y20" s="26">
        <v>47600</v>
      </c>
      <c r="Z20" s="137">
        <f t="shared" si="0"/>
        <v>47600</v>
      </c>
      <c r="AA20" s="137">
        <v>30182.77</v>
      </c>
      <c r="AB20" s="112">
        <f t="shared" si="2"/>
        <v>0.634091806722689</v>
      </c>
      <c r="AC20" s="26">
        <v>48400</v>
      </c>
      <c r="AD20" s="26"/>
      <c r="AE20" s="26">
        <f t="shared" si="1"/>
        <v>48400</v>
      </c>
      <c r="AF20" s="166"/>
    </row>
    <row r="21" spans="3:32" ht="14.25">
      <c r="C21" s="19">
        <v>4899</v>
      </c>
      <c r="D21" s="1" t="s">
        <v>418</v>
      </c>
      <c r="E21" s="7">
        <v>450</v>
      </c>
      <c r="F21" s="9">
        <v>-17792.98</v>
      </c>
      <c r="G21" s="9">
        <v>1080</v>
      </c>
      <c r="H21" s="7">
        <v>1000</v>
      </c>
      <c r="I21" s="9">
        <v>1736.6</v>
      </c>
      <c r="J21" s="9">
        <v>1104.34</v>
      </c>
      <c r="K21" s="9">
        <v>-3956.33</v>
      </c>
      <c r="L21" s="9">
        <v>7441.17</v>
      </c>
      <c r="M21" s="9">
        <v>941.55</v>
      </c>
      <c r="N21" s="9">
        <v>4251.36</v>
      </c>
      <c r="O21" s="9">
        <v>3138.53</v>
      </c>
      <c r="P21" s="9">
        <v>0</v>
      </c>
      <c r="Q21" s="9">
        <v>-6736.28</v>
      </c>
      <c r="R21" s="9">
        <v>5497.18</v>
      </c>
      <c r="S21" s="9">
        <v>-9702.99</v>
      </c>
      <c r="T21" s="9">
        <v>224</v>
      </c>
      <c r="U21" s="139">
        <v>-8148.8</v>
      </c>
      <c r="V21" s="139">
        <v>1137.82</v>
      </c>
      <c r="W21" s="139">
        <v>4425.35</v>
      </c>
      <c r="X21" s="139">
        <v>-3362.5</v>
      </c>
      <c r="Y21" s="26">
        <v>1000</v>
      </c>
      <c r="Z21" s="137">
        <f t="shared" si="0"/>
        <v>1000</v>
      </c>
      <c r="AA21" s="137">
        <v>0</v>
      </c>
      <c r="AB21" s="112">
        <f t="shared" si="2"/>
        <v>0</v>
      </c>
      <c r="AC21" s="26">
        <v>1000</v>
      </c>
      <c r="AD21" s="26"/>
      <c r="AE21" s="26">
        <f t="shared" si="1"/>
        <v>1000</v>
      </c>
      <c r="AF21" s="166"/>
    </row>
    <row r="22" spans="3:32" ht="14.25">
      <c r="C22" s="19" t="s">
        <v>1222</v>
      </c>
      <c r="D22" s="1" t="s">
        <v>364</v>
      </c>
      <c r="E22" s="7"/>
      <c r="F22" s="9"/>
      <c r="G22" s="9"/>
      <c r="H22" s="7"/>
      <c r="I22" s="9"/>
      <c r="J22" s="9"/>
      <c r="K22" s="9"/>
      <c r="L22" s="9"/>
      <c r="M22" s="9"/>
      <c r="N22" s="9"/>
      <c r="O22" s="9"/>
      <c r="P22" s="9"/>
      <c r="Q22" s="9">
        <v>0</v>
      </c>
      <c r="R22" s="9"/>
      <c r="S22" s="9">
        <v>3010</v>
      </c>
      <c r="T22" s="9">
        <v>0</v>
      </c>
      <c r="U22" s="139">
        <v>0</v>
      </c>
      <c r="V22" s="139">
        <v>0</v>
      </c>
      <c r="W22" s="139">
        <v>0</v>
      </c>
      <c r="X22" s="139">
        <v>0</v>
      </c>
      <c r="Y22" s="26">
        <v>0</v>
      </c>
      <c r="Z22" s="137">
        <f t="shared" si="0"/>
        <v>0</v>
      </c>
      <c r="AA22" s="137">
        <v>0</v>
      </c>
      <c r="AB22" s="112">
        <v>0</v>
      </c>
      <c r="AC22" s="26">
        <v>0</v>
      </c>
      <c r="AD22" s="26"/>
      <c r="AE22" s="26">
        <f t="shared" si="1"/>
        <v>0</v>
      </c>
      <c r="AF22" s="166"/>
    </row>
    <row r="23" spans="3:32" ht="14.25">
      <c r="C23" s="19">
        <v>8310</v>
      </c>
      <c r="D23" s="1" t="s">
        <v>98</v>
      </c>
      <c r="E23" s="7">
        <v>7428</v>
      </c>
      <c r="F23" s="9">
        <v>38172.84</v>
      </c>
      <c r="G23" s="9">
        <v>64618.18</v>
      </c>
      <c r="H23" s="9">
        <v>83349.15</v>
      </c>
      <c r="I23" s="9">
        <v>84328.78</v>
      </c>
      <c r="J23" s="9">
        <v>84238.78</v>
      </c>
      <c r="K23" s="9">
        <v>60399.85</v>
      </c>
      <c r="L23" s="9">
        <v>51247.38</v>
      </c>
      <c r="M23" s="9">
        <v>94608.06</v>
      </c>
      <c r="N23" s="9">
        <v>124077.67</v>
      </c>
      <c r="O23" s="9">
        <v>175312.03</v>
      </c>
      <c r="P23" s="9">
        <v>195086.26</v>
      </c>
      <c r="Q23" s="9">
        <v>208645.33</v>
      </c>
      <c r="R23" s="9">
        <v>189923.47</v>
      </c>
      <c r="S23" s="9">
        <v>150111.8</v>
      </c>
      <c r="T23" s="9">
        <v>151366.84</v>
      </c>
      <c r="U23" s="139">
        <v>144838</v>
      </c>
      <c r="V23" s="139">
        <v>152533.76</v>
      </c>
      <c r="W23" s="139">
        <v>136812.12</v>
      </c>
      <c r="X23" s="139">
        <v>152000.07</v>
      </c>
      <c r="Y23" s="26">
        <v>125700</v>
      </c>
      <c r="Z23" s="137">
        <f t="shared" si="0"/>
        <v>125700</v>
      </c>
      <c r="AA23" s="137">
        <v>116990.09</v>
      </c>
      <c r="AB23" s="112">
        <f t="shared" si="2"/>
        <v>0.9307087509944312</v>
      </c>
      <c r="AC23" s="26">
        <v>143200</v>
      </c>
      <c r="AD23" s="26"/>
      <c r="AE23" s="26">
        <f t="shared" si="1"/>
        <v>143200</v>
      </c>
      <c r="AF23" s="166"/>
    </row>
    <row r="24" spans="3:32" ht="14.25">
      <c r="C24" s="19">
        <v>8330</v>
      </c>
      <c r="D24" s="1" t="s">
        <v>100</v>
      </c>
      <c r="E24" s="7">
        <v>45852</v>
      </c>
      <c r="F24" s="9">
        <v>49439.54</v>
      </c>
      <c r="G24" s="9">
        <v>51924.4</v>
      </c>
      <c r="H24" s="9">
        <v>51714.33</v>
      </c>
      <c r="I24" s="9">
        <v>33712.6</v>
      </c>
      <c r="J24" s="9">
        <v>49.89</v>
      </c>
      <c r="K24" s="9">
        <v>42.81</v>
      </c>
      <c r="L24" s="9">
        <v>14.01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139">
        <v>0</v>
      </c>
      <c r="V24" s="139">
        <v>0</v>
      </c>
      <c r="W24" s="139">
        <v>0</v>
      </c>
      <c r="X24" s="139">
        <v>0</v>
      </c>
      <c r="Y24" s="26">
        <v>3900</v>
      </c>
      <c r="Z24" s="137">
        <f t="shared" si="0"/>
        <v>3900</v>
      </c>
      <c r="AA24" s="137">
        <v>0</v>
      </c>
      <c r="AB24" s="112">
        <f t="shared" si="2"/>
        <v>0</v>
      </c>
      <c r="AC24" s="26">
        <v>4100</v>
      </c>
      <c r="AD24" s="26"/>
      <c r="AE24" s="26">
        <f t="shared" si="1"/>
        <v>4100</v>
      </c>
      <c r="AF24" s="166"/>
    </row>
    <row r="25" spans="3:32" ht="14.25">
      <c r="C25" s="19">
        <v>8340</v>
      </c>
      <c r="D25" s="1" t="s">
        <v>217</v>
      </c>
      <c r="E25" s="7">
        <v>20339</v>
      </c>
      <c r="F25" s="9">
        <v>44335.91</v>
      </c>
      <c r="G25" s="9">
        <v>46126.23</v>
      </c>
      <c r="H25" s="9">
        <v>33264.42</v>
      </c>
      <c r="I25" s="9">
        <v>25187.82</v>
      </c>
      <c r="J25" s="9">
        <v>19154.99</v>
      </c>
      <c r="K25" s="9">
        <v>47882.3</v>
      </c>
      <c r="L25" s="9">
        <v>29482.84</v>
      </c>
      <c r="M25" s="9">
        <v>59027.83</v>
      </c>
      <c r="N25" s="9">
        <v>56430.12</v>
      </c>
      <c r="O25" s="9">
        <v>70345.14</v>
      </c>
      <c r="P25" s="9">
        <v>59970.62</v>
      </c>
      <c r="Q25" s="9">
        <v>73171.04</v>
      </c>
      <c r="R25" s="9">
        <v>63881.2</v>
      </c>
      <c r="S25" s="9">
        <v>83723.97</v>
      </c>
      <c r="T25" s="9">
        <v>92425.65</v>
      </c>
      <c r="U25" s="139">
        <v>105931.21</v>
      </c>
      <c r="V25" s="139">
        <v>55045.17</v>
      </c>
      <c r="W25" s="139">
        <v>68509.29</v>
      </c>
      <c r="X25" s="139">
        <v>36706.93</v>
      </c>
      <c r="Y25" s="26">
        <v>69100</v>
      </c>
      <c r="Z25" s="137">
        <f t="shared" si="0"/>
        <v>69100</v>
      </c>
      <c r="AA25" s="137">
        <v>23094.76</v>
      </c>
      <c r="AB25" s="112">
        <f t="shared" si="2"/>
        <v>0.33422228654124453</v>
      </c>
      <c r="AC25" s="26">
        <v>67200</v>
      </c>
      <c r="AD25" s="26"/>
      <c r="AE25" s="26">
        <f t="shared" si="1"/>
        <v>67200</v>
      </c>
      <c r="AF25" s="166"/>
    </row>
    <row r="26" spans="3:32" ht="14.25">
      <c r="C26" s="19" t="s">
        <v>494</v>
      </c>
      <c r="D26" s="1" t="s">
        <v>524</v>
      </c>
      <c r="E26" s="7">
        <v>0</v>
      </c>
      <c r="F26" s="9"/>
      <c r="G26" s="9">
        <v>2095.6</v>
      </c>
      <c r="H26" s="9">
        <v>0</v>
      </c>
      <c r="I26" s="9">
        <v>0</v>
      </c>
      <c r="J26" s="9">
        <v>0</v>
      </c>
      <c r="K26" s="9">
        <v>0</v>
      </c>
      <c r="L26" s="9">
        <v>351</v>
      </c>
      <c r="M26" s="9">
        <v>0</v>
      </c>
      <c r="N26" s="9">
        <v>0</v>
      </c>
      <c r="O26" s="9">
        <v>0</v>
      </c>
      <c r="P26" s="9"/>
      <c r="Q26" s="9">
        <v>0</v>
      </c>
      <c r="R26" s="9">
        <v>0</v>
      </c>
      <c r="S26" s="9">
        <v>0</v>
      </c>
      <c r="T26" s="9">
        <v>0</v>
      </c>
      <c r="U26" s="139">
        <v>0</v>
      </c>
      <c r="V26" s="139">
        <v>15120</v>
      </c>
      <c r="W26" s="139">
        <v>0</v>
      </c>
      <c r="X26" s="139">
        <v>0</v>
      </c>
      <c r="Y26" s="26">
        <v>0</v>
      </c>
      <c r="Z26" s="137">
        <f t="shared" si="0"/>
        <v>0</v>
      </c>
      <c r="AA26" s="137">
        <v>0</v>
      </c>
      <c r="AB26" s="112">
        <v>0</v>
      </c>
      <c r="AC26" s="26">
        <v>0</v>
      </c>
      <c r="AD26" s="26"/>
      <c r="AE26" s="26">
        <f t="shared" si="1"/>
        <v>0</v>
      </c>
      <c r="AF26" s="166"/>
    </row>
    <row r="27" spans="3:32" ht="14.25">
      <c r="C27" s="19">
        <v>8355</v>
      </c>
      <c r="D27" s="1" t="s">
        <v>365</v>
      </c>
      <c r="E27" s="7">
        <v>300</v>
      </c>
      <c r="F27" s="9">
        <v>398.64</v>
      </c>
      <c r="G27" s="9">
        <v>382.99</v>
      </c>
      <c r="H27" s="9">
        <v>191.28</v>
      </c>
      <c r="I27" s="9">
        <v>96.38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/>
      <c r="P27" s="9"/>
      <c r="Q27" s="9">
        <v>0</v>
      </c>
      <c r="R27" s="9">
        <v>0</v>
      </c>
      <c r="S27" s="9">
        <v>0</v>
      </c>
      <c r="T27" s="9">
        <v>0</v>
      </c>
      <c r="U27" s="139">
        <v>0</v>
      </c>
      <c r="V27" s="139">
        <v>0</v>
      </c>
      <c r="W27" s="139">
        <v>0</v>
      </c>
      <c r="X27" s="139">
        <v>0</v>
      </c>
      <c r="Y27" s="26">
        <v>0</v>
      </c>
      <c r="Z27" s="137">
        <f t="shared" si="0"/>
        <v>0</v>
      </c>
      <c r="AA27" s="137">
        <v>0</v>
      </c>
      <c r="AB27" s="112">
        <v>0</v>
      </c>
      <c r="AC27" s="26">
        <v>0</v>
      </c>
      <c r="AD27" s="26"/>
      <c r="AE27" s="26">
        <f t="shared" si="1"/>
        <v>0</v>
      </c>
      <c r="AF27" s="166"/>
    </row>
    <row r="28" spans="3:32" ht="14.25">
      <c r="C28" s="19" t="s">
        <v>738</v>
      </c>
      <c r="D28" s="1" t="s">
        <v>625</v>
      </c>
      <c r="E28" s="7">
        <v>129945</v>
      </c>
      <c r="F28" s="9">
        <v>131244.48</v>
      </c>
      <c r="G28" s="9">
        <v>148058.4</v>
      </c>
      <c r="H28" s="9">
        <v>132985.11</v>
      </c>
      <c r="I28" s="9">
        <v>173215.04</v>
      </c>
      <c r="J28" s="9">
        <v>169119.22</v>
      </c>
      <c r="K28" s="9">
        <v>179417.69</v>
      </c>
      <c r="L28" s="9">
        <v>218969.68</v>
      </c>
      <c r="M28" s="9">
        <v>254144.4</v>
      </c>
      <c r="N28" s="9">
        <v>256930.6</v>
      </c>
      <c r="O28" s="9">
        <v>257943.58</v>
      </c>
      <c r="P28" s="9">
        <v>246864.95</v>
      </c>
      <c r="Q28" s="9">
        <v>269015.95</v>
      </c>
      <c r="R28" s="9">
        <v>293867.1</v>
      </c>
      <c r="S28" s="9">
        <v>389435.14</v>
      </c>
      <c r="T28" s="9">
        <v>297679.48</v>
      </c>
      <c r="U28" s="139">
        <v>328663.62</v>
      </c>
      <c r="V28" s="139">
        <v>281511.29</v>
      </c>
      <c r="W28" s="139">
        <v>307347.06</v>
      </c>
      <c r="X28" s="139">
        <v>302674.83</v>
      </c>
      <c r="Y28" s="26">
        <v>323400</v>
      </c>
      <c r="Z28" s="137">
        <f t="shared" si="0"/>
        <v>323400</v>
      </c>
      <c r="AA28" s="137">
        <v>270959.96</v>
      </c>
      <c r="AB28" s="112">
        <f t="shared" si="2"/>
        <v>0.8378477427334571</v>
      </c>
      <c r="AC28" s="26">
        <v>379400</v>
      </c>
      <c r="AD28" s="26">
        <v>-40800</v>
      </c>
      <c r="AE28" s="26">
        <f t="shared" si="1"/>
        <v>338600</v>
      </c>
      <c r="AF28" s="166"/>
    </row>
    <row r="29" spans="3:32" ht="14.25">
      <c r="C29" s="19" t="s">
        <v>739</v>
      </c>
      <c r="D29" s="1" t="s">
        <v>626</v>
      </c>
      <c r="E29" s="7">
        <v>53188</v>
      </c>
      <c r="F29" s="9">
        <v>95927.11</v>
      </c>
      <c r="G29" s="9">
        <v>69153.88</v>
      </c>
      <c r="H29" s="9">
        <v>67613.65</v>
      </c>
      <c r="I29" s="9">
        <v>70577.34</v>
      </c>
      <c r="J29" s="9">
        <v>67784.44</v>
      </c>
      <c r="K29" s="9">
        <v>73695.92</v>
      </c>
      <c r="L29" s="9">
        <v>72630.27</v>
      </c>
      <c r="M29" s="9">
        <v>76510.71</v>
      </c>
      <c r="N29" s="9">
        <v>144056.2</v>
      </c>
      <c r="O29" s="9">
        <v>143818.74</v>
      </c>
      <c r="P29" s="9">
        <v>118409.75</v>
      </c>
      <c r="Q29" s="9">
        <v>66438.84</v>
      </c>
      <c r="R29" s="9">
        <v>90679</v>
      </c>
      <c r="S29" s="9">
        <v>103839.79</v>
      </c>
      <c r="T29" s="9">
        <v>123867.09</v>
      </c>
      <c r="U29" s="139">
        <v>108929.25</v>
      </c>
      <c r="V29" s="139">
        <v>190828.08</v>
      </c>
      <c r="W29" s="139">
        <v>147378.56</v>
      </c>
      <c r="X29" s="139">
        <v>159148.24</v>
      </c>
      <c r="Y29" s="26">
        <v>189200</v>
      </c>
      <c r="Z29" s="137">
        <f t="shared" si="0"/>
        <v>189200</v>
      </c>
      <c r="AA29" s="137">
        <v>151269.03</v>
      </c>
      <c r="AB29" s="112">
        <f t="shared" si="2"/>
        <v>0.7995191860465116</v>
      </c>
      <c r="AC29" s="26">
        <v>211800</v>
      </c>
      <c r="AD29" s="26"/>
      <c r="AE29" s="26">
        <f t="shared" si="1"/>
        <v>211800</v>
      </c>
      <c r="AF29" s="166"/>
    </row>
    <row r="30" spans="3:32" ht="14.25">
      <c r="C30" s="19" t="s">
        <v>740</v>
      </c>
      <c r="D30" s="1" t="s">
        <v>103</v>
      </c>
      <c r="E30" s="7">
        <v>456</v>
      </c>
      <c r="F30" s="9">
        <v>494.24</v>
      </c>
      <c r="G30" s="9"/>
      <c r="H30" s="9">
        <v>84</v>
      </c>
      <c r="I30" s="9">
        <v>394</v>
      </c>
      <c r="J30" s="9">
        <v>384</v>
      </c>
      <c r="K30" s="9">
        <v>384</v>
      </c>
      <c r="L30" s="9">
        <v>384</v>
      </c>
      <c r="M30" s="9">
        <v>404</v>
      </c>
      <c r="N30" s="9">
        <v>388</v>
      </c>
      <c r="O30" s="9">
        <v>390</v>
      </c>
      <c r="P30" s="9">
        <v>408</v>
      </c>
      <c r="Q30" s="9">
        <v>405.5</v>
      </c>
      <c r="R30" s="9">
        <v>578</v>
      </c>
      <c r="S30" s="9">
        <v>306</v>
      </c>
      <c r="T30" s="9">
        <v>280.5</v>
      </c>
      <c r="U30" s="139">
        <v>630</v>
      </c>
      <c r="V30" s="139">
        <v>768.5</v>
      </c>
      <c r="W30" s="139">
        <v>727.5</v>
      </c>
      <c r="X30" s="139">
        <v>445</v>
      </c>
      <c r="Y30" s="26">
        <v>750</v>
      </c>
      <c r="Z30" s="137">
        <f t="shared" si="0"/>
        <v>750</v>
      </c>
      <c r="AA30" s="137">
        <v>202.5</v>
      </c>
      <c r="AB30" s="112">
        <f t="shared" si="2"/>
        <v>0.27</v>
      </c>
      <c r="AC30" s="26">
        <v>750</v>
      </c>
      <c r="AD30" s="26"/>
      <c r="AE30" s="26">
        <f t="shared" si="1"/>
        <v>750</v>
      </c>
      <c r="AF30" s="166"/>
    </row>
    <row r="31" spans="3:32" ht="14.25">
      <c r="C31" s="19" t="s">
        <v>741</v>
      </c>
      <c r="D31" s="1" t="s">
        <v>407</v>
      </c>
      <c r="E31" s="7">
        <v>202165</v>
      </c>
      <c r="F31" s="9">
        <v>45231.16</v>
      </c>
      <c r="G31" s="9">
        <v>210000</v>
      </c>
      <c r="H31" s="9">
        <v>215000</v>
      </c>
      <c r="I31" s="9">
        <v>220000</v>
      </c>
      <c r="J31" s="9">
        <v>220000</v>
      </c>
      <c r="K31" s="9">
        <v>225000</v>
      </c>
      <c r="L31" s="9">
        <v>272600</v>
      </c>
      <c r="M31" s="9">
        <v>274600</v>
      </c>
      <c r="N31" s="9">
        <v>279600</v>
      </c>
      <c r="O31" s="9">
        <v>287710.54</v>
      </c>
      <c r="P31" s="9">
        <v>255000</v>
      </c>
      <c r="Q31" s="9">
        <v>314000</v>
      </c>
      <c r="R31" s="9">
        <v>319000</v>
      </c>
      <c r="S31" s="9">
        <v>329000</v>
      </c>
      <c r="T31" s="9">
        <v>339000</v>
      </c>
      <c r="U31" s="139">
        <v>386000</v>
      </c>
      <c r="V31" s="139">
        <v>65775</v>
      </c>
      <c r="W31" s="139">
        <v>310000</v>
      </c>
      <c r="X31" s="139">
        <v>0</v>
      </c>
      <c r="Y31" s="26">
        <v>507177</v>
      </c>
      <c r="Z31" s="137">
        <f t="shared" si="0"/>
        <v>507177</v>
      </c>
      <c r="AA31" s="137">
        <v>69177</v>
      </c>
      <c r="AB31" s="112">
        <f t="shared" si="2"/>
        <v>0.13639616938465268</v>
      </c>
      <c r="AC31" s="26">
        <v>595445</v>
      </c>
      <c r="AD31" s="26"/>
      <c r="AE31" s="26">
        <f t="shared" si="1"/>
        <v>595445</v>
      </c>
      <c r="AF31" s="166"/>
    </row>
    <row r="32" spans="3:32" ht="14.25">
      <c r="C32" s="19" t="s">
        <v>742</v>
      </c>
      <c r="D32" s="1" t="s">
        <v>408</v>
      </c>
      <c r="E32" s="7">
        <v>189176</v>
      </c>
      <c r="F32" s="9">
        <v>225302.97</v>
      </c>
      <c r="G32" s="9">
        <v>224373.7</v>
      </c>
      <c r="H32" s="9">
        <v>221693.61</v>
      </c>
      <c r="I32" s="9">
        <v>217922.56</v>
      </c>
      <c r="J32" s="9">
        <v>213889.13</v>
      </c>
      <c r="K32" s="9">
        <v>210473.55</v>
      </c>
      <c r="L32" s="9">
        <v>247826.45</v>
      </c>
      <c r="M32" s="9">
        <v>244264.15</v>
      </c>
      <c r="N32" s="9">
        <v>148646.81</v>
      </c>
      <c r="O32" s="9">
        <v>151057.53</v>
      </c>
      <c r="P32" s="9">
        <v>143271.05</v>
      </c>
      <c r="Q32" s="9">
        <v>166290.03</v>
      </c>
      <c r="R32" s="9">
        <v>161287.96</v>
      </c>
      <c r="S32" s="9">
        <v>155646.18</v>
      </c>
      <c r="T32" s="9">
        <v>130819.31</v>
      </c>
      <c r="U32" s="139">
        <v>130837.5</v>
      </c>
      <c r="V32" s="139">
        <v>46947.26</v>
      </c>
      <c r="W32" s="139">
        <v>64145.14</v>
      </c>
      <c r="X32" s="139">
        <v>0</v>
      </c>
      <c r="Y32" s="26">
        <v>45533</v>
      </c>
      <c r="Z32" s="137">
        <f t="shared" si="0"/>
        <v>45533</v>
      </c>
      <c r="AA32" s="137">
        <v>3535.3</v>
      </c>
      <c r="AB32" s="112">
        <f t="shared" si="2"/>
        <v>0.07764258889157315</v>
      </c>
      <c r="AC32" s="26">
        <v>34635</v>
      </c>
      <c r="AD32" s="26"/>
      <c r="AE32" s="26">
        <f t="shared" si="1"/>
        <v>34635</v>
      </c>
      <c r="AF32" s="166"/>
    </row>
    <row r="33" spans="3:32" ht="14.25">
      <c r="C33" s="19" t="s">
        <v>802</v>
      </c>
      <c r="D33" s="1" t="s">
        <v>1060</v>
      </c>
      <c r="E33" s="7"/>
      <c r="F33" s="9"/>
      <c r="G33" s="9"/>
      <c r="H33" s="9"/>
      <c r="I33" s="9"/>
      <c r="J33" s="9"/>
      <c r="K33" s="9"/>
      <c r="L33" s="9"/>
      <c r="M33" s="9">
        <v>0</v>
      </c>
      <c r="N33" s="9">
        <v>0</v>
      </c>
      <c r="O33" s="9">
        <v>0</v>
      </c>
      <c r="P33" s="9">
        <v>41600</v>
      </c>
      <c r="Q33" s="9">
        <v>0</v>
      </c>
      <c r="R33" s="9">
        <v>0</v>
      </c>
      <c r="S33" s="9">
        <v>0</v>
      </c>
      <c r="T33" s="9">
        <v>0</v>
      </c>
      <c r="U33" s="139">
        <v>0</v>
      </c>
      <c r="V33" s="139">
        <v>40000</v>
      </c>
      <c r="W33" s="139">
        <v>0</v>
      </c>
      <c r="X33" s="139">
        <v>0</v>
      </c>
      <c r="Y33" s="26">
        <v>10000</v>
      </c>
      <c r="Z33" s="137">
        <f t="shared" si="0"/>
        <v>10000</v>
      </c>
      <c r="AA33" s="137">
        <v>75270</v>
      </c>
      <c r="AB33" s="112">
        <f t="shared" si="2"/>
        <v>7.527</v>
      </c>
      <c r="AC33" s="26">
        <v>10000</v>
      </c>
      <c r="AD33" s="26"/>
      <c r="AE33" s="26">
        <f t="shared" si="1"/>
        <v>10000</v>
      </c>
      <c r="AF33" s="166"/>
    </row>
    <row r="34" spans="3:32" ht="15" thickBot="1">
      <c r="C34" s="32" t="s">
        <v>803</v>
      </c>
      <c r="D34" s="38" t="s">
        <v>248</v>
      </c>
      <c r="E34" s="34"/>
      <c r="F34" s="35"/>
      <c r="G34" s="35"/>
      <c r="H34" s="35"/>
      <c r="I34" s="35"/>
      <c r="J34" s="35"/>
      <c r="K34" s="35"/>
      <c r="L34" s="35"/>
      <c r="M34" s="35">
        <v>0</v>
      </c>
      <c r="N34" s="35">
        <v>0</v>
      </c>
      <c r="O34" s="35">
        <v>0</v>
      </c>
      <c r="P34" s="35">
        <v>21213.45</v>
      </c>
      <c r="Q34" s="35">
        <v>0</v>
      </c>
      <c r="R34" s="35">
        <v>0</v>
      </c>
      <c r="S34" s="35">
        <v>0</v>
      </c>
      <c r="T34" s="35">
        <v>12678.13</v>
      </c>
      <c r="U34" s="150">
        <v>8750</v>
      </c>
      <c r="V34" s="150">
        <v>10628.13</v>
      </c>
      <c r="W34" s="150">
        <v>0</v>
      </c>
      <c r="X34" s="150">
        <v>0</v>
      </c>
      <c r="Y34" s="36">
        <v>3200</v>
      </c>
      <c r="Z34" s="138">
        <f t="shared" si="0"/>
        <v>3200</v>
      </c>
      <c r="AA34" s="138">
        <v>10775</v>
      </c>
      <c r="AB34" s="65">
        <f t="shared" si="2"/>
        <v>3.3671875</v>
      </c>
      <c r="AC34" s="36">
        <v>11625</v>
      </c>
      <c r="AD34" s="36"/>
      <c r="AE34" s="36">
        <f t="shared" si="1"/>
        <v>11625</v>
      </c>
      <c r="AF34" s="166"/>
    </row>
    <row r="35" spans="4:32" ht="14.25">
      <c r="D35" s="1" t="s">
        <v>384</v>
      </c>
      <c r="E35" s="9">
        <f>SUM(E11:E32)</f>
        <v>712329</v>
      </c>
      <c r="F35" s="9">
        <f>SUM(F11:F32)</f>
        <v>674840.12</v>
      </c>
      <c r="G35" s="9">
        <f>SUM(G11:G32)</f>
        <v>847727.6299999999</v>
      </c>
      <c r="H35" s="9">
        <f>SUM(H11:H32)</f>
        <v>870568.9199999999</v>
      </c>
      <c r="I35" s="9">
        <f>SUM(I6:I32)</f>
        <v>866454.3</v>
      </c>
      <c r="J35" s="9">
        <f>SUM(J6:J32)</f>
        <v>824504.0399999999</v>
      </c>
      <c r="K35" s="9">
        <f aca="true" t="shared" si="3" ref="K35:AA35">SUM(K6:K34)</f>
        <v>837517.44</v>
      </c>
      <c r="L35" s="9">
        <f t="shared" si="3"/>
        <v>944154.53</v>
      </c>
      <c r="M35" s="9">
        <f t="shared" si="3"/>
        <v>1037302.0100000001</v>
      </c>
      <c r="N35" s="9">
        <f t="shared" si="3"/>
        <v>1042692.6100000001</v>
      </c>
      <c r="O35" s="9">
        <f t="shared" si="3"/>
        <v>1119505.8699999999</v>
      </c>
      <c r="P35" s="9">
        <f t="shared" si="3"/>
        <v>1122430.73</v>
      </c>
      <c r="Q35" s="9">
        <f t="shared" si="3"/>
        <v>1130833.76</v>
      </c>
      <c r="R35" s="9">
        <f t="shared" si="3"/>
        <v>1170465.8599999999</v>
      </c>
      <c r="S35" s="139">
        <f t="shared" si="3"/>
        <v>1253418.69</v>
      </c>
      <c r="T35" s="139">
        <f t="shared" si="3"/>
        <v>1194772.0699999998</v>
      </c>
      <c r="U35" s="139">
        <f t="shared" si="3"/>
        <v>1257146.6600000001</v>
      </c>
      <c r="V35" s="139">
        <f t="shared" si="3"/>
        <v>914835.73</v>
      </c>
      <c r="W35" s="139">
        <f t="shared" si="3"/>
        <v>1098907.0799999998</v>
      </c>
      <c r="X35" s="139">
        <f t="shared" si="3"/>
        <v>695485.6</v>
      </c>
      <c r="Y35" s="139">
        <f t="shared" si="3"/>
        <v>1432160</v>
      </c>
      <c r="Z35" s="139">
        <f t="shared" si="3"/>
        <v>1432160</v>
      </c>
      <c r="AA35" s="139">
        <f t="shared" si="3"/>
        <v>752747.3700000001</v>
      </c>
      <c r="AB35" s="64">
        <f>SUM(AA35/Z35)</f>
        <v>0.5256028446542287</v>
      </c>
      <c r="AC35" s="9">
        <f>SUM(AC6:AC34)</f>
        <v>1617155</v>
      </c>
      <c r="AD35" s="9">
        <f>SUM(AD6:AD34)</f>
        <v>-40800</v>
      </c>
      <c r="AE35" s="9">
        <f>SUM(AE6:AE34)</f>
        <v>1576355</v>
      </c>
      <c r="AF35" s="166"/>
    </row>
    <row r="36" spans="5:32" ht="14.25">
      <c r="E36" s="7"/>
      <c r="F36" s="9"/>
      <c r="G36" s="9"/>
      <c r="H36" s="7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39"/>
      <c r="V36" s="139"/>
      <c r="W36" s="139"/>
      <c r="X36" s="139"/>
      <c r="AB36" s="64"/>
      <c r="AC36" s="26"/>
      <c r="AD36" s="26"/>
      <c r="AE36" s="26"/>
      <c r="AF36" s="166"/>
    </row>
    <row r="37" spans="1:32" ht="14.25">
      <c r="A37" s="21" t="s">
        <v>409</v>
      </c>
      <c r="B37" s="19">
        <v>8130</v>
      </c>
      <c r="C37" s="22" t="s">
        <v>523</v>
      </c>
      <c r="D37" s="18" t="s">
        <v>419</v>
      </c>
      <c r="E37" s="7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39"/>
      <c r="V37" s="139"/>
      <c r="W37" s="139"/>
      <c r="X37" s="139"/>
      <c r="AB37" s="64"/>
      <c r="AC37" s="26"/>
      <c r="AD37" s="26"/>
      <c r="AE37" s="26"/>
      <c r="AF37" s="166"/>
    </row>
    <row r="38" spans="3:32" ht="14.25">
      <c r="C38" s="19">
        <v>1100</v>
      </c>
      <c r="D38" s="1" t="s">
        <v>119</v>
      </c>
      <c r="E38" s="7">
        <v>509919</v>
      </c>
      <c r="F38" s="9">
        <v>551735.45</v>
      </c>
      <c r="G38" s="9">
        <v>550235.33</v>
      </c>
      <c r="H38" s="9">
        <v>599870.07</v>
      </c>
      <c r="I38" s="9">
        <v>606824.1</v>
      </c>
      <c r="J38" s="9">
        <v>572348.93</v>
      </c>
      <c r="K38" s="9">
        <v>586059.29</v>
      </c>
      <c r="L38" s="9">
        <v>637283.05</v>
      </c>
      <c r="M38" s="9">
        <v>811161.36</v>
      </c>
      <c r="N38" s="9">
        <v>793204.36</v>
      </c>
      <c r="O38" s="9">
        <v>762096.25</v>
      </c>
      <c r="P38" s="9">
        <v>735960.34</v>
      </c>
      <c r="Q38" s="9">
        <v>877677.64</v>
      </c>
      <c r="R38" s="9">
        <v>893656.29</v>
      </c>
      <c r="S38" s="9">
        <v>949634.55</v>
      </c>
      <c r="T38" s="9">
        <v>919684.06</v>
      </c>
      <c r="U38" s="139">
        <v>919039.99</v>
      </c>
      <c r="V38" s="139">
        <v>861095.36</v>
      </c>
      <c r="W38" s="139">
        <v>931263.42</v>
      </c>
      <c r="X38" s="139">
        <v>932594.74</v>
      </c>
      <c r="Y38" s="26">
        <v>955500</v>
      </c>
      <c r="Z38" s="137">
        <f>Y38</f>
        <v>955500</v>
      </c>
      <c r="AA38" s="137">
        <v>678336.9</v>
      </c>
      <c r="AB38" s="64">
        <f aca="true" t="shared" si="4" ref="AB38:AB90">SUM(AA38/Z38)</f>
        <v>0.7099287284144428</v>
      </c>
      <c r="AC38" s="26">
        <v>963400</v>
      </c>
      <c r="AD38" s="26"/>
      <c r="AE38" s="26">
        <f aca="true" t="shared" si="5" ref="AE38:AE92">SUM(AC38:AD38)</f>
        <v>963400</v>
      </c>
      <c r="AF38" s="166"/>
    </row>
    <row r="39" spans="3:32" ht="14.25">
      <c r="C39" s="19" t="s">
        <v>126</v>
      </c>
      <c r="D39" s="1" t="s">
        <v>955</v>
      </c>
      <c r="E39" s="7"/>
      <c r="F39" s="9"/>
      <c r="G39" s="9"/>
      <c r="H39" s="9"/>
      <c r="I39" s="9"/>
      <c r="J39" s="9">
        <v>5062.2</v>
      </c>
      <c r="K39" s="9">
        <v>5873.6</v>
      </c>
      <c r="L39" s="9">
        <v>7786</v>
      </c>
      <c r="M39" s="9">
        <v>0</v>
      </c>
      <c r="N39" s="9">
        <v>0</v>
      </c>
      <c r="O39" s="9"/>
      <c r="P39" s="9"/>
      <c r="Q39" s="9">
        <v>0</v>
      </c>
      <c r="R39" s="9">
        <v>0</v>
      </c>
      <c r="S39" s="9">
        <v>0</v>
      </c>
      <c r="T39" s="9">
        <v>768</v>
      </c>
      <c r="U39" s="139">
        <v>5576</v>
      </c>
      <c r="V39" s="139">
        <v>5264</v>
      </c>
      <c r="W39" s="139">
        <v>5336</v>
      </c>
      <c r="X39" s="139">
        <v>5314.25</v>
      </c>
      <c r="Y39" s="26">
        <v>4500</v>
      </c>
      <c r="Z39" s="137">
        <f aca="true" t="shared" si="6" ref="Z39:Z92">Y39</f>
        <v>4500</v>
      </c>
      <c r="AA39" s="137">
        <v>0</v>
      </c>
      <c r="AB39" s="64">
        <v>0</v>
      </c>
      <c r="AC39" s="26">
        <v>5000</v>
      </c>
      <c r="AD39" s="26"/>
      <c r="AE39" s="26">
        <f t="shared" si="5"/>
        <v>5000</v>
      </c>
      <c r="AF39" s="166"/>
    </row>
    <row r="40" spans="3:32" ht="14.25">
      <c r="C40" s="19" t="s">
        <v>166</v>
      </c>
      <c r="D40" s="1" t="s">
        <v>106</v>
      </c>
      <c r="E40" s="7">
        <v>2425</v>
      </c>
      <c r="F40" s="9">
        <v>21029.27</v>
      </c>
      <c r="G40" s="9">
        <v>39310.84</v>
      </c>
      <c r="H40" s="9">
        <v>25348.76</v>
      </c>
      <c r="I40" s="9">
        <v>43337.48</v>
      </c>
      <c r="J40" s="9">
        <v>31170.63</v>
      </c>
      <c r="K40" s="9">
        <v>31767.8</v>
      </c>
      <c r="L40" s="9">
        <v>39582.25</v>
      </c>
      <c r="M40" s="9">
        <v>37883.06</v>
      </c>
      <c r="N40" s="9">
        <v>48288.66</v>
      </c>
      <c r="O40" s="9">
        <v>22812.86</v>
      </c>
      <c r="P40" s="9">
        <v>23595.49</v>
      </c>
      <c r="Q40" s="9">
        <v>24199.92</v>
      </c>
      <c r="R40" s="9">
        <v>18219.57</v>
      </c>
      <c r="S40" s="9">
        <v>10912.25</v>
      </c>
      <c r="T40" s="9">
        <v>8592.91</v>
      </c>
      <c r="U40" s="139">
        <v>13364.22</v>
      </c>
      <c r="V40" s="139">
        <v>13275.38</v>
      </c>
      <c r="W40" s="139">
        <v>18439.65</v>
      </c>
      <c r="X40" s="139">
        <v>21519.55</v>
      </c>
      <c r="Y40" s="26">
        <v>25000</v>
      </c>
      <c r="Z40" s="137">
        <f t="shared" si="6"/>
        <v>25000</v>
      </c>
      <c r="AA40" s="137">
        <v>15501.6</v>
      </c>
      <c r="AB40" s="64">
        <f t="shared" si="4"/>
        <v>0.6200640000000001</v>
      </c>
      <c r="AC40" s="26">
        <v>25000</v>
      </c>
      <c r="AD40" s="26"/>
      <c r="AE40" s="26">
        <f t="shared" si="5"/>
        <v>25000</v>
      </c>
      <c r="AF40" s="166"/>
    </row>
    <row r="41" spans="3:32" ht="14.25">
      <c r="C41" s="19">
        <v>1250</v>
      </c>
      <c r="D41" s="1" t="s">
        <v>420</v>
      </c>
      <c r="E41" s="7">
        <v>76314</v>
      </c>
      <c r="F41" s="9">
        <v>48031.18</v>
      </c>
      <c r="G41" s="9"/>
      <c r="H41" s="9"/>
      <c r="I41" s="9"/>
      <c r="J41" s="9"/>
      <c r="K41" s="9">
        <v>0</v>
      </c>
      <c r="L41" s="9">
        <v>0</v>
      </c>
      <c r="M41" s="9">
        <v>0</v>
      </c>
      <c r="N41" s="9">
        <v>0</v>
      </c>
      <c r="O41" s="9"/>
      <c r="P41" s="9"/>
      <c r="Q41" s="9">
        <v>0</v>
      </c>
      <c r="R41" s="9">
        <v>0</v>
      </c>
      <c r="S41" s="9">
        <v>0</v>
      </c>
      <c r="T41" s="9">
        <v>0</v>
      </c>
      <c r="U41" s="139">
        <v>0</v>
      </c>
      <c r="V41" s="139">
        <v>0</v>
      </c>
      <c r="W41" s="139">
        <v>0</v>
      </c>
      <c r="X41" s="139">
        <v>0</v>
      </c>
      <c r="Y41" s="86">
        <v>0</v>
      </c>
      <c r="Z41" s="137">
        <f t="shared" si="6"/>
        <v>0</v>
      </c>
      <c r="AA41" s="137">
        <v>0</v>
      </c>
      <c r="AB41" s="64">
        <v>0</v>
      </c>
      <c r="AC41" s="86">
        <v>0</v>
      </c>
      <c r="AD41" s="26"/>
      <c r="AE41" s="26">
        <f t="shared" si="5"/>
        <v>0</v>
      </c>
      <c r="AF41" s="166"/>
    </row>
    <row r="42" spans="3:32" ht="14.25">
      <c r="C42" s="19" t="s">
        <v>509</v>
      </c>
      <c r="D42" s="1" t="s">
        <v>171</v>
      </c>
      <c r="E42" s="7"/>
      <c r="F42" s="9"/>
      <c r="G42" s="9">
        <v>38811.95</v>
      </c>
      <c r="H42" s="9"/>
      <c r="I42" s="9"/>
      <c r="J42" s="9"/>
      <c r="K42" s="9">
        <v>0</v>
      </c>
      <c r="L42" s="9">
        <v>0</v>
      </c>
      <c r="M42" s="9">
        <v>0</v>
      </c>
      <c r="N42" s="9">
        <v>0</v>
      </c>
      <c r="O42" s="9"/>
      <c r="P42" s="9"/>
      <c r="Q42" s="9">
        <v>0</v>
      </c>
      <c r="R42" s="9">
        <v>0</v>
      </c>
      <c r="S42" s="9">
        <v>0</v>
      </c>
      <c r="T42" s="9">
        <v>0</v>
      </c>
      <c r="U42" s="139">
        <v>0</v>
      </c>
      <c r="V42" s="139">
        <v>0</v>
      </c>
      <c r="W42" s="139">
        <v>0</v>
      </c>
      <c r="X42" s="139">
        <v>0</v>
      </c>
      <c r="Y42" s="86">
        <v>0</v>
      </c>
      <c r="Z42" s="137">
        <f t="shared" si="6"/>
        <v>0</v>
      </c>
      <c r="AA42" s="137">
        <v>0</v>
      </c>
      <c r="AB42" s="64">
        <v>0</v>
      </c>
      <c r="AC42" s="86">
        <v>0</v>
      </c>
      <c r="AD42" s="26"/>
      <c r="AE42" s="26">
        <f t="shared" si="5"/>
        <v>0</v>
      </c>
      <c r="AF42" s="166"/>
    </row>
    <row r="43" spans="3:32" ht="14.25">
      <c r="C43" s="19">
        <v>2210</v>
      </c>
      <c r="D43" s="1" t="s">
        <v>510</v>
      </c>
      <c r="E43" s="7">
        <v>0</v>
      </c>
      <c r="F43" s="9"/>
      <c r="G43" s="9">
        <v>25000</v>
      </c>
      <c r="H43" s="9">
        <v>23858.52</v>
      </c>
      <c r="I43" s="9">
        <v>24103.29</v>
      </c>
      <c r="J43" s="9">
        <v>0</v>
      </c>
      <c r="K43" s="9">
        <v>6187.22</v>
      </c>
      <c r="L43" s="9">
        <v>0</v>
      </c>
      <c r="M43" s="9">
        <v>3830</v>
      </c>
      <c r="N43" s="9">
        <v>7000</v>
      </c>
      <c r="O43" s="9">
        <v>7000</v>
      </c>
      <c r="P43" s="9">
        <v>17000</v>
      </c>
      <c r="Q43" s="9">
        <v>13183.01</v>
      </c>
      <c r="R43" s="9">
        <v>12602.25</v>
      </c>
      <c r="S43" s="9">
        <v>0</v>
      </c>
      <c r="T43" s="9">
        <v>9955.4</v>
      </c>
      <c r="U43" s="139">
        <v>3744.49</v>
      </c>
      <c r="V43" s="139">
        <v>-108473.24</v>
      </c>
      <c r="W43" s="139">
        <v>41189.38</v>
      </c>
      <c r="X43" s="139">
        <v>599.27</v>
      </c>
      <c r="Y43" s="26">
        <v>50000</v>
      </c>
      <c r="Z43" s="137">
        <f t="shared" si="6"/>
        <v>50000</v>
      </c>
      <c r="AA43" s="137">
        <v>0</v>
      </c>
      <c r="AB43" s="64">
        <f t="shared" si="4"/>
        <v>0</v>
      </c>
      <c r="AC43" s="26">
        <v>50000</v>
      </c>
      <c r="AD43" s="26"/>
      <c r="AE43" s="26">
        <f t="shared" si="5"/>
        <v>50000</v>
      </c>
      <c r="AF43" s="166"/>
    </row>
    <row r="44" spans="3:32" ht="14.25">
      <c r="C44" s="19" t="s">
        <v>177</v>
      </c>
      <c r="D44" s="1" t="s">
        <v>400</v>
      </c>
      <c r="E44" s="7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>
        <v>9793.64</v>
      </c>
      <c r="R44" s="9">
        <v>17599.64</v>
      </c>
      <c r="S44" s="9">
        <v>20378</v>
      </c>
      <c r="T44" s="9">
        <v>10194.68</v>
      </c>
      <c r="U44" s="139">
        <v>35460.78</v>
      </c>
      <c r="V44" s="139">
        <v>25883.62</v>
      </c>
      <c r="W44" s="139">
        <v>33188.24</v>
      </c>
      <c r="X44" s="139">
        <v>35712.39</v>
      </c>
      <c r="Y44" s="26">
        <v>75000</v>
      </c>
      <c r="Z44" s="137">
        <f t="shared" si="6"/>
        <v>75000</v>
      </c>
      <c r="AA44" s="137">
        <v>33231.84</v>
      </c>
      <c r="AB44" s="64">
        <v>0</v>
      </c>
      <c r="AC44" s="26">
        <v>75000</v>
      </c>
      <c r="AD44" s="26"/>
      <c r="AE44" s="26">
        <f>SUM(AC44:AD44)</f>
        <v>75000</v>
      </c>
      <c r="AF44" s="166"/>
    </row>
    <row r="45" spans="3:32" ht="14.25">
      <c r="C45" s="19">
        <v>2400</v>
      </c>
      <c r="D45" s="1" t="s">
        <v>107</v>
      </c>
      <c r="E45" s="7">
        <v>37272</v>
      </c>
      <c r="F45" s="9">
        <v>132061.76</v>
      </c>
      <c r="G45" s="9">
        <v>138758.75</v>
      </c>
      <c r="H45" s="9">
        <v>44285.34</v>
      </c>
      <c r="I45" s="9">
        <v>316.5</v>
      </c>
      <c r="J45" s="9">
        <v>26078.28</v>
      </c>
      <c r="K45" s="9">
        <v>133827.39</v>
      </c>
      <c r="L45" s="9">
        <v>175333.56</v>
      </c>
      <c r="M45" s="9">
        <v>6001.5</v>
      </c>
      <c r="N45" s="9">
        <v>18387.43</v>
      </c>
      <c r="O45" s="9">
        <v>59908.36</v>
      </c>
      <c r="P45" s="9">
        <v>90635</v>
      </c>
      <c r="Q45" s="26">
        <v>90269.35</v>
      </c>
      <c r="R45" s="26">
        <v>34762.44</v>
      </c>
      <c r="S45" s="26">
        <v>90307.86</v>
      </c>
      <c r="T45" s="26">
        <v>90698.45</v>
      </c>
      <c r="U45" s="137">
        <v>54307.2</v>
      </c>
      <c r="V45" s="137">
        <v>50127.39</v>
      </c>
      <c r="W45" s="137">
        <v>129159.49</v>
      </c>
      <c r="X45" s="137">
        <v>60345.85</v>
      </c>
      <c r="Y45" s="26">
        <v>250000</v>
      </c>
      <c r="Z45" s="137">
        <f t="shared" si="6"/>
        <v>250000</v>
      </c>
      <c r="AA45" s="137">
        <v>23108.87</v>
      </c>
      <c r="AB45" s="64">
        <f t="shared" si="4"/>
        <v>0.09243548</v>
      </c>
      <c r="AC45" s="26">
        <v>250000</v>
      </c>
      <c r="AD45" s="26"/>
      <c r="AE45" s="26">
        <f>SUM(AC45:AD45)</f>
        <v>250000</v>
      </c>
      <c r="AF45" s="166"/>
    </row>
    <row r="46" spans="3:32" ht="14.25">
      <c r="C46" s="19" t="s">
        <v>512</v>
      </c>
      <c r="D46" s="1" t="s">
        <v>204</v>
      </c>
      <c r="E46" s="7"/>
      <c r="F46" s="9"/>
      <c r="G46" s="9"/>
      <c r="H46" s="9">
        <v>1744.4</v>
      </c>
      <c r="I46" s="9">
        <v>1630.2</v>
      </c>
      <c r="J46" s="9">
        <v>1520.35</v>
      </c>
      <c r="K46" s="9">
        <v>1766.05</v>
      </c>
      <c r="L46" s="9">
        <v>1245.4</v>
      </c>
      <c r="M46" s="9">
        <v>1082.69</v>
      </c>
      <c r="N46" s="9">
        <v>1408.51</v>
      </c>
      <c r="O46" s="9">
        <v>1242.42</v>
      </c>
      <c r="P46" s="9">
        <v>1377.6</v>
      </c>
      <c r="Q46" s="9">
        <v>1713.28</v>
      </c>
      <c r="R46" s="9">
        <v>1502.73</v>
      </c>
      <c r="S46" s="9">
        <v>1101.71</v>
      </c>
      <c r="T46" s="9">
        <v>2108.57</v>
      </c>
      <c r="U46" s="139">
        <v>2156.4</v>
      </c>
      <c r="V46" s="139">
        <v>1544.99</v>
      </c>
      <c r="W46" s="139">
        <v>1695.59</v>
      </c>
      <c r="X46" s="139">
        <v>1517.4</v>
      </c>
      <c r="Y46" s="26">
        <v>2000</v>
      </c>
      <c r="Z46" s="137">
        <f t="shared" si="6"/>
        <v>2000</v>
      </c>
      <c r="AA46" s="137">
        <v>1521.27</v>
      </c>
      <c r="AB46" s="64">
        <f t="shared" si="4"/>
        <v>0.760635</v>
      </c>
      <c r="AC46" s="26">
        <v>2000</v>
      </c>
      <c r="AD46" s="26"/>
      <c r="AE46" s="26">
        <f t="shared" si="5"/>
        <v>2000</v>
      </c>
      <c r="AF46" s="166"/>
    </row>
    <row r="47" spans="3:32" ht="14.25">
      <c r="C47" s="19" t="s">
        <v>511</v>
      </c>
      <c r="D47" s="1" t="s">
        <v>340</v>
      </c>
      <c r="E47" s="7">
        <v>0</v>
      </c>
      <c r="F47" s="9"/>
      <c r="G47" s="9">
        <v>1780</v>
      </c>
      <c r="H47" s="7"/>
      <c r="I47" s="9">
        <v>7650</v>
      </c>
      <c r="J47" s="9"/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139">
        <v>0</v>
      </c>
      <c r="V47" s="139">
        <v>0</v>
      </c>
      <c r="W47" s="139">
        <v>0</v>
      </c>
      <c r="X47" s="139">
        <v>18097.22</v>
      </c>
      <c r="Y47" s="26">
        <v>0</v>
      </c>
      <c r="Z47" s="137">
        <f t="shared" si="6"/>
        <v>0</v>
      </c>
      <c r="AA47" s="137">
        <v>45766.85</v>
      </c>
      <c r="AB47" s="64">
        <v>0</v>
      </c>
      <c r="AC47" s="26">
        <v>0</v>
      </c>
      <c r="AD47" s="26"/>
      <c r="AE47" s="26">
        <f t="shared" si="5"/>
        <v>0</v>
      </c>
      <c r="AF47" s="166"/>
    </row>
    <row r="48" spans="3:32" ht="14.25">
      <c r="C48" s="19">
        <v>4010</v>
      </c>
      <c r="D48" s="1" t="s">
        <v>108</v>
      </c>
      <c r="E48" s="7">
        <v>3618</v>
      </c>
      <c r="F48" s="9">
        <v>4060.87</v>
      </c>
      <c r="G48" s="9">
        <v>3966.14</v>
      </c>
      <c r="H48" s="7">
        <v>3952.6</v>
      </c>
      <c r="I48" s="9">
        <v>2560.54</v>
      </c>
      <c r="J48" s="9">
        <v>1961.78</v>
      </c>
      <c r="K48" s="9">
        <v>1990.86</v>
      </c>
      <c r="L48" s="9">
        <v>1063.42</v>
      </c>
      <c r="M48" s="9">
        <v>1712.23</v>
      </c>
      <c r="N48" s="9">
        <v>1928.15</v>
      </c>
      <c r="O48" s="9">
        <v>2449.13</v>
      </c>
      <c r="P48" s="9">
        <v>2399.84</v>
      </c>
      <c r="Q48" s="9">
        <v>2500</v>
      </c>
      <c r="R48" s="9">
        <v>2536.96</v>
      </c>
      <c r="S48" s="9">
        <v>1711.56</v>
      </c>
      <c r="T48" s="9">
        <v>841.47</v>
      </c>
      <c r="U48" s="139">
        <v>1308.36</v>
      </c>
      <c r="V48" s="139">
        <v>937.98</v>
      </c>
      <c r="W48" s="139">
        <v>1550.42</v>
      </c>
      <c r="X48" s="139">
        <v>657.7</v>
      </c>
      <c r="Y48" s="26">
        <v>1500</v>
      </c>
      <c r="Z48" s="137">
        <f t="shared" si="6"/>
        <v>1500</v>
      </c>
      <c r="AA48" s="137">
        <v>868.89</v>
      </c>
      <c r="AB48" s="64">
        <f t="shared" si="4"/>
        <v>0.57926</v>
      </c>
      <c r="AC48" s="26">
        <v>1500</v>
      </c>
      <c r="AD48" s="26"/>
      <c r="AE48" s="26">
        <f t="shared" si="5"/>
        <v>1500</v>
      </c>
      <c r="AF48" s="166"/>
    </row>
    <row r="49" spans="3:32" ht="14.25">
      <c r="C49" s="19" t="s">
        <v>116</v>
      </c>
      <c r="D49" s="1" t="s">
        <v>109</v>
      </c>
      <c r="E49" s="7">
        <v>653</v>
      </c>
      <c r="F49" s="9">
        <v>-72.67</v>
      </c>
      <c r="G49" s="9">
        <v>301.91</v>
      </c>
      <c r="H49" s="7">
        <v>239.77</v>
      </c>
      <c r="I49" s="9">
        <v>401.07</v>
      </c>
      <c r="J49" s="9">
        <v>200.01</v>
      </c>
      <c r="K49" s="9">
        <v>0</v>
      </c>
      <c r="L49" s="9">
        <v>500</v>
      </c>
      <c r="M49" s="9">
        <v>63.33</v>
      </c>
      <c r="N49" s="9">
        <v>0</v>
      </c>
      <c r="O49" s="9">
        <v>37.86</v>
      </c>
      <c r="P49" s="9">
        <v>145.23</v>
      </c>
      <c r="Q49" s="9">
        <v>0</v>
      </c>
      <c r="R49" s="9">
        <v>0</v>
      </c>
      <c r="S49" s="9">
        <v>75.59</v>
      </c>
      <c r="T49" s="9">
        <v>7.41</v>
      </c>
      <c r="U49" s="139">
        <v>71.71</v>
      </c>
      <c r="V49" s="139">
        <v>0</v>
      </c>
      <c r="W49" s="139">
        <v>0</v>
      </c>
      <c r="X49" s="139">
        <v>0</v>
      </c>
      <c r="Y49" s="26">
        <v>100</v>
      </c>
      <c r="Z49" s="137">
        <f t="shared" si="6"/>
        <v>100</v>
      </c>
      <c r="AA49" s="137">
        <v>0</v>
      </c>
      <c r="AB49" s="64">
        <f t="shared" si="4"/>
        <v>0</v>
      </c>
      <c r="AC49" s="26">
        <v>100</v>
      </c>
      <c r="AD49" s="26"/>
      <c r="AE49" s="26">
        <f t="shared" si="5"/>
        <v>100</v>
      </c>
      <c r="AF49" s="166"/>
    </row>
    <row r="50" spans="3:32" ht="14.25">
      <c r="C50" s="19">
        <v>4084</v>
      </c>
      <c r="D50" s="1" t="s">
        <v>1274</v>
      </c>
      <c r="E50" s="7">
        <v>16150</v>
      </c>
      <c r="F50" s="9">
        <v>16166.45</v>
      </c>
      <c r="G50" s="9">
        <v>16100</v>
      </c>
      <c r="H50" s="7">
        <v>15000</v>
      </c>
      <c r="I50" s="9">
        <v>16100</v>
      </c>
      <c r="J50" s="9">
        <v>16100</v>
      </c>
      <c r="K50" s="9">
        <v>15000</v>
      </c>
      <c r="L50" s="9">
        <v>16100</v>
      </c>
      <c r="M50" s="9">
        <v>16100</v>
      </c>
      <c r="N50" s="9">
        <v>15000</v>
      </c>
      <c r="O50" s="9">
        <v>16100</v>
      </c>
      <c r="P50" s="9">
        <v>15000</v>
      </c>
      <c r="Q50" s="9">
        <v>15000</v>
      </c>
      <c r="R50" s="9">
        <v>15500</v>
      </c>
      <c r="S50" s="9">
        <v>15500</v>
      </c>
      <c r="T50" s="9">
        <v>15500</v>
      </c>
      <c r="U50" s="139">
        <v>15500</v>
      </c>
      <c r="V50" s="139">
        <v>15500</v>
      </c>
      <c r="W50" s="139">
        <v>15610</v>
      </c>
      <c r="X50" s="139">
        <v>15500</v>
      </c>
      <c r="Y50" s="26">
        <v>15500</v>
      </c>
      <c r="Z50" s="137">
        <f t="shared" si="6"/>
        <v>15500</v>
      </c>
      <c r="AA50" s="137">
        <v>15500</v>
      </c>
      <c r="AB50" s="64">
        <f t="shared" si="4"/>
        <v>1</v>
      </c>
      <c r="AC50" s="26">
        <v>15500</v>
      </c>
      <c r="AD50" s="26"/>
      <c r="AE50" s="26">
        <f t="shared" si="5"/>
        <v>15500</v>
      </c>
      <c r="AF50" s="166"/>
    </row>
    <row r="51" spans="3:32" ht="14.25">
      <c r="C51" s="19">
        <v>4090</v>
      </c>
      <c r="D51" s="1" t="s">
        <v>95</v>
      </c>
      <c r="E51" s="7">
        <v>160643</v>
      </c>
      <c r="F51" s="9">
        <v>34922.76</v>
      </c>
      <c r="G51" s="9">
        <v>3000</v>
      </c>
      <c r="H51" s="7">
        <v>2790.55</v>
      </c>
      <c r="I51" s="9">
        <v>17353.26</v>
      </c>
      <c r="J51" s="9">
        <v>1605.08</v>
      </c>
      <c r="K51" s="9">
        <v>3581.21</v>
      </c>
      <c r="L51" s="9">
        <v>2024.62</v>
      </c>
      <c r="M51" s="9">
        <v>2889.59</v>
      </c>
      <c r="N51" s="9">
        <v>2019.89</v>
      </c>
      <c r="O51" s="9">
        <v>4642.83</v>
      </c>
      <c r="P51" s="9">
        <v>2496.36</v>
      </c>
      <c r="Q51" s="9">
        <v>2572.35</v>
      </c>
      <c r="R51" s="9">
        <v>1365.3</v>
      </c>
      <c r="S51" s="9">
        <v>3517.2</v>
      </c>
      <c r="T51" s="9">
        <v>4809.01</v>
      </c>
      <c r="U51" s="139">
        <v>5716.42</v>
      </c>
      <c r="V51" s="139">
        <v>7004.05</v>
      </c>
      <c r="W51" s="139">
        <v>8135.91</v>
      </c>
      <c r="X51" s="139">
        <v>9346.09</v>
      </c>
      <c r="Y51" s="26">
        <v>8500</v>
      </c>
      <c r="Z51" s="137">
        <f t="shared" si="6"/>
        <v>8500</v>
      </c>
      <c r="AA51" s="137">
        <v>7797.13</v>
      </c>
      <c r="AB51" s="64">
        <f t="shared" si="4"/>
        <v>0.9173094117647059</v>
      </c>
      <c r="AC51" s="26">
        <v>8500</v>
      </c>
      <c r="AD51" s="26"/>
      <c r="AE51" s="26">
        <f t="shared" si="5"/>
        <v>8500</v>
      </c>
      <c r="AF51" s="166"/>
    </row>
    <row r="52" spans="3:32" ht="14.25">
      <c r="C52" s="70" t="s">
        <v>1172</v>
      </c>
      <c r="D52" s="1" t="s">
        <v>1173</v>
      </c>
      <c r="E52" s="7"/>
      <c r="F52" s="9"/>
      <c r="G52" s="9"/>
      <c r="H52" s="7"/>
      <c r="I52" s="9"/>
      <c r="J52" s="9"/>
      <c r="K52" s="9"/>
      <c r="L52" s="9"/>
      <c r="M52" s="9"/>
      <c r="N52" s="9"/>
      <c r="O52" s="9"/>
      <c r="P52" s="9"/>
      <c r="Q52" s="9">
        <v>0</v>
      </c>
      <c r="R52" s="9">
        <v>0</v>
      </c>
      <c r="S52" s="9">
        <v>0</v>
      </c>
      <c r="T52" s="9">
        <v>7993.56</v>
      </c>
      <c r="U52" s="139">
        <v>2815.03</v>
      </c>
      <c r="V52" s="139">
        <v>739.6</v>
      </c>
      <c r="W52" s="139">
        <v>560.25</v>
      </c>
      <c r="X52" s="139">
        <v>1111.5</v>
      </c>
      <c r="Y52" s="26">
        <v>10000</v>
      </c>
      <c r="Z52" s="137">
        <f t="shared" si="6"/>
        <v>10000</v>
      </c>
      <c r="AA52" s="137">
        <v>2238.84</v>
      </c>
      <c r="AB52" s="64">
        <f t="shared" si="4"/>
        <v>0.22388400000000003</v>
      </c>
      <c r="AC52" s="26">
        <v>10000</v>
      </c>
      <c r="AD52" s="26"/>
      <c r="AE52" s="26">
        <f t="shared" si="5"/>
        <v>10000</v>
      </c>
      <c r="AF52" s="166"/>
    </row>
    <row r="53" spans="3:32" ht="14.25">
      <c r="C53" s="70" t="s">
        <v>1247</v>
      </c>
      <c r="D53" s="1" t="s">
        <v>1219</v>
      </c>
      <c r="E53" s="7"/>
      <c r="F53" s="9"/>
      <c r="G53" s="9"/>
      <c r="H53" s="7"/>
      <c r="I53" s="9"/>
      <c r="J53" s="9"/>
      <c r="K53" s="9"/>
      <c r="L53" s="9"/>
      <c r="M53" s="9"/>
      <c r="N53" s="9"/>
      <c r="O53" s="9"/>
      <c r="P53" s="9"/>
      <c r="Q53" s="9">
        <v>0</v>
      </c>
      <c r="R53" s="9">
        <v>0</v>
      </c>
      <c r="S53" s="9">
        <v>0</v>
      </c>
      <c r="T53" s="9">
        <v>1861.01</v>
      </c>
      <c r="U53" s="139">
        <v>4806.75</v>
      </c>
      <c r="V53" s="139">
        <v>4067.25</v>
      </c>
      <c r="W53" s="139">
        <v>4437</v>
      </c>
      <c r="X53" s="139">
        <v>2622</v>
      </c>
      <c r="Y53" s="26">
        <v>7500</v>
      </c>
      <c r="Z53" s="137">
        <f t="shared" si="6"/>
        <v>7500</v>
      </c>
      <c r="AA53" s="137">
        <v>288.75</v>
      </c>
      <c r="AB53" s="64">
        <f t="shared" si="4"/>
        <v>0.0385</v>
      </c>
      <c r="AC53" s="26">
        <v>7500</v>
      </c>
      <c r="AD53" s="26"/>
      <c r="AE53" s="26">
        <f t="shared" si="5"/>
        <v>7500</v>
      </c>
      <c r="AF53" s="166"/>
    </row>
    <row r="54" spans="3:32" ht="14.25">
      <c r="C54" s="19" t="s">
        <v>339</v>
      </c>
      <c r="D54" s="1" t="s">
        <v>340</v>
      </c>
      <c r="E54" s="7"/>
      <c r="F54" s="9"/>
      <c r="G54" s="9">
        <v>16020</v>
      </c>
      <c r="H54" s="7">
        <v>0</v>
      </c>
      <c r="I54" s="9">
        <v>6200</v>
      </c>
      <c r="J54" s="9">
        <v>1600</v>
      </c>
      <c r="K54" s="9">
        <v>0</v>
      </c>
      <c r="L54" s="9">
        <v>0</v>
      </c>
      <c r="M54" s="9">
        <v>662.52</v>
      </c>
      <c r="N54" s="9">
        <v>7916.44</v>
      </c>
      <c r="O54" s="9">
        <v>8091.57</v>
      </c>
      <c r="P54" s="9">
        <v>40000</v>
      </c>
      <c r="Q54" s="9">
        <v>36159.82</v>
      </c>
      <c r="R54" s="9">
        <v>48502.47</v>
      </c>
      <c r="S54" s="9">
        <v>0</v>
      </c>
      <c r="T54" s="9">
        <v>25000</v>
      </c>
      <c r="U54" s="139">
        <v>0</v>
      </c>
      <c r="V54" s="139">
        <v>52449.22</v>
      </c>
      <c r="W54" s="139">
        <v>39049</v>
      </c>
      <c r="X54" s="139">
        <v>101216.93</v>
      </c>
      <c r="Y54" s="26">
        <v>25000</v>
      </c>
      <c r="Z54" s="137">
        <f t="shared" si="6"/>
        <v>25000</v>
      </c>
      <c r="AA54" s="137">
        <v>91166.73</v>
      </c>
      <c r="AB54" s="64">
        <f t="shared" si="4"/>
        <v>3.6466692</v>
      </c>
      <c r="AC54" s="26">
        <v>25000</v>
      </c>
      <c r="AD54" s="26"/>
      <c r="AE54" s="26">
        <f t="shared" si="5"/>
        <v>25000</v>
      </c>
      <c r="AF54" s="166"/>
    </row>
    <row r="55" spans="3:32" ht="14.25">
      <c r="C55" s="70" t="s">
        <v>1188</v>
      </c>
      <c r="D55" s="1" t="s">
        <v>1189</v>
      </c>
      <c r="E55" s="7"/>
      <c r="F55" s="9"/>
      <c r="G55" s="9"/>
      <c r="H55" s="7"/>
      <c r="I55" s="9"/>
      <c r="J55" s="9"/>
      <c r="K55" s="9"/>
      <c r="L55" s="9"/>
      <c r="M55" s="9"/>
      <c r="N55" s="9"/>
      <c r="O55" s="9"/>
      <c r="P55" s="9"/>
      <c r="Q55" s="9">
        <v>0</v>
      </c>
      <c r="R55" s="9">
        <v>2943.75</v>
      </c>
      <c r="S55" s="9">
        <v>2790.6</v>
      </c>
      <c r="T55" s="9">
        <v>10849.32</v>
      </c>
      <c r="U55" s="139">
        <v>7666.67</v>
      </c>
      <c r="V55" s="139">
        <v>15014.92</v>
      </c>
      <c r="W55" s="139">
        <v>12334</v>
      </c>
      <c r="X55" s="139">
        <v>10123.33</v>
      </c>
      <c r="Y55" s="26">
        <v>8000</v>
      </c>
      <c r="Z55" s="137">
        <f t="shared" si="6"/>
        <v>8000</v>
      </c>
      <c r="AA55" s="137">
        <v>3990.65</v>
      </c>
      <c r="AB55" s="64">
        <f t="shared" si="4"/>
        <v>0.49883125</v>
      </c>
      <c r="AC55" s="26">
        <v>8000</v>
      </c>
      <c r="AD55" s="26"/>
      <c r="AE55" s="26">
        <f t="shared" si="5"/>
        <v>8000</v>
      </c>
      <c r="AF55" s="166"/>
    </row>
    <row r="56" spans="3:32" ht="14.25">
      <c r="C56" s="19" t="s">
        <v>421</v>
      </c>
      <c r="D56" s="1" t="s">
        <v>169</v>
      </c>
      <c r="E56" s="7">
        <v>0</v>
      </c>
      <c r="F56" s="9">
        <v>711.33</v>
      </c>
      <c r="G56" s="9"/>
      <c r="H56" s="7"/>
      <c r="I56" s="9"/>
      <c r="J56" s="9"/>
      <c r="K56" s="9">
        <v>13686.4</v>
      </c>
      <c r="L56" s="9">
        <v>0</v>
      </c>
      <c r="M56" s="9">
        <v>0</v>
      </c>
      <c r="N56" s="9">
        <v>0</v>
      </c>
      <c r="O56" s="9"/>
      <c r="P56" s="9"/>
      <c r="Q56" s="9">
        <v>0</v>
      </c>
      <c r="R56" s="9">
        <v>0</v>
      </c>
      <c r="S56" s="9">
        <v>0</v>
      </c>
      <c r="T56" s="9">
        <v>0</v>
      </c>
      <c r="U56" s="139">
        <v>0</v>
      </c>
      <c r="V56" s="139">
        <v>0</v>
      </c>
      <c r="W56" s="139">
        <v>0</v>
      </c>
      <c r="X56" s="139">
        <v>0</v>
      </c>
      <c r="Y56" s="26">
        <v>0</v>
      </c>
      <c r="Z56" s="137">
        <f t="shared" si="6"/>
        <v>0</v>
      </c>
      <c r="AA56" s="137">
        <v>0</v>
      </c>
      <c r="AB56" s="64">
        <v>0</v>
      </c>
      <c r="AC56" s="26">
        <v>0</v>
      </c>
      <c r="AD56" s="26"/>
      <c r="AE56" s="26">
        <f t="shared" si="5"/>
        <v>0</v>
      </c>
      <c r="AF56" s="166"/>
    </row>
    <row r="57" spans="3:32" ht="14.25">
      <c r="C57" s="19" t="s">
        <v>215</v>
      </c>
      <c r="D57" s="1" t="s">
        <v>132</v>
      </c>
      <c r="E57" s="7">
        <v>6417</v>
      </c>
      <c r="F57" s="9">
        <v>17348.83</v>
      </c>
      <c r="G57" s="9">
        <v>13566.19</v>
      </c>
      <c r="H57" s="7">
        <v>13604.52</v>
      </c>
      <c r="I57" s="9">
        <v>14595.6</v>
      </c>
      <c r="J57" s="9">
        <v>15000</v>
      </c>
      <c r="K57" s="9">
        <v>15450</v>
      </c>
      <c r="L57" s="9">
        <v>7612.5</v>
      </c>
      <c r="M57" s="9">
        <v>6000</v>
      </c>
      <c r="N57" s="9">
        <v>6324</v>
      </c>
      <c r="O57" s="9">
        <v>5750</v>
      </c>
      <c r="P57" s="9">
        <v>5500</v>
      </c>
      <c r="Q57" s="9">
        <v>6500</v>
      </c>
      <c r="R57" s="9">
        <v>5500</v>
      </c>
      <c r="S57" s="9">
        <v>6000</v>
      </c>
      <c r="T57" s="9">
        <v>6500</v>
      </c>
      <c r="U57" s="139">
        <v>5500</v>
      </c>
      <c r="V57" s="139">
        <v>2500</v>
      </c>
      <c r="W57" s="139">
        <v>0</v>
      </c>
      <c r="X57" s="139">
        <v>0</v>
      </c>
      <c r="Y57" s="26">
        <v>0</v>
      </c>
      <c r="Z57" s="137">
        <f t="shared" si="6"/>
        <v>0</v>
      </c>
      <c r="AA57" s="137">
        <v>0</v>
      </c>
      <c r="AB57" s="64">
        <v>0</v>
      </c>
      <c r="AC57" s="26">
        <v>0</v>
      </c>
      <c r="AD57" s="26"/>
      <c r="AE57" s="26">
        <f t="shared" si="5"/>
        <v>0</v>
      </c>
      <c r="AF57" s="166"/>
    </row>
    <row r="58" spans="3:32" ht="14.25">
      <c r="C58" s="19" t="s">
        <v>156</v>
      </c>
      <c r="D58" s="1" t="s">
        <v>422</v>
      </c>
      <c r="E58" s="7"/>
      <c r="F58" s="9"/>
      <c r="G58" s="9"/>
      <c r="H58" s="7">
        <v>107</v>
      </c>
      <c r="I58" s="9">
        <v>40</v>
      </c>
      <c r="J58" s="9">
        <v>40</v>
      </c>
      <c r="K58" s="9">
        <v>238</v>
      </c>
      <c r="L58" s="9">
        <v>300.25</v>
      </c>
      <c r="M58" s="9">
        <v>120</v>
      </c>
      <c r="N58" s="9">
        <v>290.15</v>
      </c>
      <c r="O58" s="9">
        <v>422</v>
      </c>
      <c r="P58" s="9">
        <v>351.75</v>
      </c>
      <c r="Q58" s="9">
        <v>206.3</v>
      </c>
      <c r="R58" s="9">
        <v>121</v>
      </c>
      <c r="S58" s="9">
        <v>337.4</v>
      </c>
      <c r="T58" s="9">
        <v>278.67</v>
      </c>
      <c r="U58" s="139">
        <v>240.4</v>
      </c>
      <c r="V58" s="139">
        <v>3170.4</v>
      </c>
      <c r="W58" s="139">
        <v>4532.52</v>
      </c>
      <c r="X58" s="139">
        <v>3949.2</v>
      </c>
      <c r="Y58" s="26">
        <v>3000</v>
      </c>
      <c r="Z58" s="137">
        <f t="shared" si="6"/>
        <v>3000</v>
      </c>
      <c r="AA58" s="137">
        <v>2494</v>
      </c>
      <c r="AB58" s="64">
        <f t="shared" si="4"/>
        <v>0.8313333333333334</v>
      </c>
      <c r="AC58" s="26">
        <v>3000</v>
      </c>
      <c r="AD58" s="26"/>
      <c r="AE58" s="26">
        <f t="shared" si="5"/>
        <v>3000</v>
      </c>
      <c r="AF58" s="166"/>
    </row>
    <row r="59" spans="3:32" ht="14.25">
      <c r="C59" s="19">
        <v>4170</v>
      </c>
      <c r="D59" s="1" t="s">
        <v>423</v>
      </c>
      <c r="E59" s="7">
        <v>3412</v>
      </c>
      <c r="F59" s="9">
        <v>3564.04</v>
      </c>
      <c r="G59" s="9">
        <v>3052.03</v>
      </c>
      <c r="H59" s="7">
        <v>4708.77</v>
      </c>
      <c r="I59" s="9">
        <v>4634.5</v>
      </c>
      <c r="J59" s="9">
        <v>2549.83</v>
      </c>
      <c r="K59" s="9">
        <v>2500</v>
      </c>
      <c r="L59" s="9">
        <v>2500</v>
      </c>
      <c r="M59" s="9">
        <v>2500</v>
      </c>
      <c r="N59" s="9">
        <v>2499.98</v>
      </c>
      <c r="O59" s="9">
        <v>2500</v>
      </c>
      <c r="P59" s="9">
        <v>3000</v>
      </c>
      <c r="Q59" s="9">
        <v>3500</v>
      </c>
      <c r="R59" s="9">
        <v>3570.51</v>
      </c>
      <c r="S59" s="9">
        <v>4180.46</v>
      </c>
      <c r="T59" s="9">
        <v>6391.86</v>
      </c>
      <c r="U59" s="139">
        <v>6715.37</v>
      </c>
      <c r="V59" s="139">
        <v>5325.4</v>
      </c>
      <c r="W59" s="139">
        <v>7214.77</v>
      </c>
      <c r="X59" s="139">
        <v>7584.04</v>
      </c>
      <c r="Y59" s="26">
        <v>7500</v>
      </c>
      <c r="Z59" s="137">
        <f t="shared" si="6"/>
        <v>7500</v>
      </c>
      <c r="AA59" s="137">
        <v>6296.78</v>
      </c>
      <c r="AB59" s="64">
        <f t="shared" si="4"/>
        <v>0.8395706666666667</v>
      </c>
      <c r="AC59" s="26">
        <v>7500</v>
      </c>
      <c r="AD59" s="26"/>
      <c r="AE59" s="26">
        <f t="shared" si="5"/>
        <v>7500</v>
      </c>
      <c r="AF59" s="166"/>
    </row>
    <row r="60" spans="3:32" ht="14.25">
      <c r="C60" s="19" t="s">
        <v>785</v>
      </c>
      <c r="D60" s="1" t="s">
        <v>113</v>
      </c>
      <c r="E60" s="7">
        <v>0</v>
      </c>
      <c r="F60" s="9">
        <v>176.33</v>
      </c>
      <c r="G60" s="9"/>
      <c r="H60" s="7">
        <v>0</v>
      </c>
      <c r="I60" s="9">
        <v>-71.29</v>
      </c>
      <c r="J60" s="9">
        <v>38574.22</v>
      </c>
      <c r="K60" s="9">
        <v>49654.13</v>
      </c>
      <c r="L60" s="9">
        <v>50192.81</v>
      </c>
      <c r="M60" s="9">
        <v>41354.79</v>
      </c>
      <c r="N60" s="9">
        <v>50000</v>
      </c>
      <c r="O60" s="9">
        <v>103691.61</v>
      </c>
      <c r="P60" s="9">
        <v>172235.14</v>
      </c>
      <c r="Q60" s="9">
        <v>200270.76</v>
      </c>
      <c r="R60" s="9">
        <v>243218.09</v>
      </c>
      <c r="S60" s="9">
        <v>153969.46</v>
      </c>
      <c r="T60" s="9">
        <v>171688.24</v>
      </c>
      <c r="U60" s="139">
        <v>149693.59</v>
      </c>
      <c r="V60" s="139">
        <v>154832.9</v>
      </c>
      <c r="W60" s="139">
        <v>116168.17</v>
      </c>
      <c r="X60" s="139">
        <v>135456.11</v>
      </c>
      <c r="Y60" s="26">
        <v>200000</v>
      </c>
      <c r="Z60" s="137">
        <f t="shared" si="6"/>
        <v>200000</v>
      </c>
      <c r="AA60" s="137">
        <v>42069.98</v>
      </c>
      <c r="AB60" s="64">
        <f t="shared" si="4"/>
        <v>0.2103499</v>
      </c>
      <c r="AC60" s="26">
        <v>200000</v>
      </c>
      <c r="AD60" s="26"/>
      <c r="AE60" s="26">
        <f t="shared" si="5"/>
        <v>200000</v>
      </c>
      <c r="AF60" s="166"/>
    </row>
    <row r="61" spans="3:32" ht="14.25">
      <c r="C61" s="70" t="s">
        <v>1217</v>
      </c>
      <c r="D61" s="1" t="s">
        <v>1218</v>
      </c>
      <c r="E61" s="7"/>
      <c r="F61" s="9"/>
      <c r="G61" s="9"/>
      <c r="H61" s="7"/>
      <c r="I61" s="9"/>
      <c r="J61" s="9"/>
      <c r="K61" s="9"/>
      <c r="L61" s="9"/>
      <c r="M61" s="9"/>
      <c r="N61" s="9"/>
      <c r="O61" s="9"/>
      <c r="P61" s="9"/>
      <c r="Q61" s="9">
        <v>0</v>
      </c>
      <c r="R61" s="9">
        <v>0</v>
      </c>
      <c r="S61" s="9">
        <v>0</v>
      </c>
      <c r="T61" s="9">
        <v>28026</v>
      </c>
      <c r="U61" s="139">
        <v>1082.5</v>
      </c>
      <c r="V61" s="139">
        <v>0</v>
      </c>
      <c r="W61" s="139">
        <v>5058.04</v>
      </c>
      <c r="X61" s="139">
        <v>0</v>
      </c>
      <c r="Y61" s="26">
        <v>170000</v>
      </c>
      <c r="Z61" s="137">
        <f t="shared" si="6"/>
        <v>170000</v>
      </c>
      <c r="AA61" s="137">
        <v>127303.26</v>
      </c>
      <c r="AB61" s="64">
        <f t="shared" si="4"/>
        <v>0.7488427058823529</v>
      </c>
      <c r="AC61" s="26">
        <v>175000</v>
      </c>
      <c r="AD61" s="26"/>
      <c r="AE61" s="26">
        <f t="shared" si="5"/>
        <v>175000</v>
      </c>
      <c r="AF61" s="166"/>
    </row>
    <row r="62" spans="3:32" ht="14.25">
      <c r="C62" s="19">
        <v>4228</v>
      </c>
      <c r="D62" s="1" t="s">
        <v>424</v>
      </c>
      <c r="E62" s="7">
        <v>2130</v>
      </c>
      <c r="F62" s="9">
        <v>345.84</v>
      </c>
      <c r="G62" s="9">
        <v>1993.17</v>
      </c>
      <c r="H62" s="7">
        <v>1819.9</v>
      </c>
      <c r="I62" s="9">
        <v>1922.14</v>
      </c>
      <c r="J62" s="9">
        <v>1946.98</v>
      </c>
      <c r="K62" s="9">
        <v>1924.92</v>
      </c>
      <c r="L62" s="9">
        <v>2057.33</v>
      </c>
      <c r="M62" s="9">
        <v>2000</v>
      </c>
      <c r="N62" s="9">
        <v>2000</v>
      </c>
      <c r="O62" s="9">
        <v>2000</v>
      </c>
      <c r="P62" s="9">
        <v>2000</v>
      </c>
      <c r="Q62" s="9">
        <v>2438.02</v>
      </c>
      <c r="R62" s="9">
        <v>2000</v>
      </c>
      <c r="S62" s="9">
        <v>2000</v>
      </c>
      <c r="T62" s="9">
        <v>1199.34</v>
      </c>
      <c r="U62" s="139">
        <v>1245.48</v>
      </c>
      <c r="V62" s="139">
        <v>1221.6</v>
      </c>
      <c r="W62" s="139">
        <v>408.87</v>
      </c>
      <c r="X62" s="139">
        <v>1130.7</v>
      </c>
      <c r="Y62" s="26">
        <v>2000</v>
      </c>
      <c r="Z62" s="137">
        <f t="shared" si="6"/>
        <v>2000</v>
      </c>
      <c r="AA62" s="137">
        <v>285.32</v>
      </c>
      <c r="AB62" s="64">
        <f t="shared" si="4"/>
        <v>0.14266</v>
      </c>
      <c r="AC62" s="26">
        <v>2000</v>
      </c>
      <c r="AD62" s="26"/>
      <c r="AE62" s="26">
        <f t="shared" si="5"/>
        <v>2000</v>
      </c>
      <c r="AF62" s="166"/>
    </row>
    <row r="63" spans="3:32" ht="14.25">
      <c r="C63" s="19">
        <v>4230</v>
      </c>
      <c r="D63" s="1" t="s">
        <v>317</v>
      </c>
      <c r="E63" s="7">
        <v>16314</v>
      </c>
      <c r="F63" s="9">
        <v>7741.84</v>
      </c>
      <c r="G63" s="9">
        <v>10000</v>
      </c>
      <c r="H63" s="7">
        <v>9160.75</v>
      </c>
      <c r="I63" s="9">
        <v>6233.25</v>
      </c>
      <c r="J63" s="9">
        <v>13514.02</v>
      </c>
      <c r="K63" s="9">
        <v>9453.67</v>
      </c>
      <c r="L63" s="9">
        <v>12719.79</v>
      </c>
      <c r="M63" s="9">
        <v>8000</v>
      </c>
      <c r="N63" s="9">
        <v>8000</v>
      </c>
      <c r="O63" s="9">
        <v>3863.13</v>
      </c>
      <c r="P63" s="9">
        <v>6097.87</v>
      </c>
      <c r="Q63" s="9">
        <v>9025.03</v>
      </c>
      <c r="R63" s="9">
        <v>4281.38</v>
      </c>
      <c r="S63" s="9">
        <v>3580.86</v>
      </c>
      <c r="T63" s="9">
        <v>3391.07</v>
      </c>
      <c r="U63" s="139">
        <v>6455.51</v>
      </c>
      <c r="V63" s="139">
        <v>5472.78</v>
      </c>
      <c r="W63" s="139">
        <v>9428.53</v>
      </c>
      <c r="X63" s="139">
        <v>1188.17</v>
      </c>
      <c r="Y63" s="26">
        <v>7000</v>
      </c>
      <c r="Z63" s="137">
        <f t="shared" si="6"/>
        <v>7000</v>
      </c>
      <c r="AA63" s="137">
        <v>3911.39</v>
      </c>
      <c r="AB63" s="64">
        <f t="shared" si="4"/>
        <v>0.55877</v>
      </c>
      <c r="AC63" s="26">
        <v>7000</v>
      </c>
      <c r="AD63" s="26"/>
      <c r="AE63" s="26">
        <f t="shared" si="5"/>
        <v>7000</v>
      </c>
      <c r="AF63" s="166"/>
    </row>
    <row r="64" spans="3:32" ht="14.25">
      <c r="C64" s="19" t="s">
        <v>425</v>
      </c>
      <c r="D64" s="1" t="s">
        <v>426</v>
      </c>
      <c r="E64" s="7">
        <v>320</v>
      </c>
      <c r="F64" s="9">
        <v>760</v>
      </c>
      <c r="G64" s="9"/>
      <c r="H64" s="7"/>
      <c r="I64" s="9"/>
      <c r="J64" s="9"/>
      <c r="K64" s="9">
        <v>0</v>
      </c>
      <c r="L64" s="9">
        <v>0</v>
      </c>
      <c r="M64" s="9">
        <v>0</v>
      </c>
      <c r="N64" s="9">
        <v>0</v>
      </c>
      <c r="O64" s="9"/>
      <c r="P64" s="9"/>
      <c r="Q64" s="9">
        <v>0</v>
      </c>
      <c r="R64" s="9">
        <v>0</v>
      </c>
      <c r="S64" s="9">
        <v>0</v>
      </c>
      <c r="T64" s="9">
        <v>25.09</v>
      </c>
      <c r="U64" s="139">
        <v>2880.56</v>
      </c>
      <c r="V64" s="139">
        <v>0</v>
      </c>
      <c r="W64" s="139">
        <v>0</v>
      </c>
      <c r="X64" s="139">
        <v>0</v>
      </c>
      <c r="Y64" s="26">
        <v>500</v>
      </c>
      <c r="Z64" s="137">
        <f t="shared" si="6"/>
        <v>500</v>
      </c>
      <c r="AA64" s="137">
        <v>0</v>
      </c>
      <c r="AB64" s="64">
        <v>0</v>
      </c>
      <c r="AC64" s="26">
        <v>500</v>
      </c>
      <c r="AD64" s="26"/>
      <c r="AE64" s="26">
        <f t="shared" si="5"/>
        <v>500</v>
      </c>
      <c r="AF64" s="166"/>
    </row>
    <row r="65" spans="3:32" ht="14.25">
      <c r="C65" s="19" t="s">
        <v>427</v>
      </c>
      <c r="D65" s="1" t="s">
        <v>137</v>
      </c>
      <c r="E65" s="7">
        <v>45899</v>
      </c>
      <c r="F65" s="9">
        <v>12274.76</v>
      </c>
      <c r="G65" s="9">
        <v>25000</v>
      </c>
      <c r="H65" s="7">
        <v>44514.43</v>
      </c>
      <c r="I65" s="9">
        <v>59418.46</v>
      </c>
      <c r="J65" s="9">
        <v>65507.56</v>
      </c>
      <c r="K65" s="9">
        <v>70626.2</v>
      </c>
      <c r="L65" s="9">
        <v>59994.94</v>
      </c>
      <c r="M65" s="9">
        <v>65000</v>
      </c>
      <c r="N65" s="9">
        <v>91420.77</v>
      </c>
      <c r="O65" s="9">
        <v>109172.21</v>
      </c>
      <c r="P65" s="9">
        <v>81185.3</v>
      </c>
      <c r="Q65" s="9">
        <v>66453.7</v>
      </c>
      <c r="R65" s="9">
        <v>31654.87</v>
      </c>
      <c r="S65" s="9">
        <v>50760.04</v>
      </c>
      <c r="T65" s="9">
        <v>40282.98</v>
      </c>
      <c r="U65" s="139">
        <v>17188.54</v>
      </c>
      <c r="V65" s="139">
        <v>9550.97</v>
      </c>
      <c r="W65" s="139">
        <v>14737.7</v>
      </c>
      <c r="X65" s="139">
        <v>39285.05</v>
      </c>
      <c r="Y65" s="26">
        <v>20000</v>
      </c>
      <c r="Z65" s="137">
        <f t="shared" si="6"/>
        <v>20000</v>
      </c>
      <c r="AA65" s="137">
        <v>26319.5</v>
      </c>
      <c r="AB65" s="64">
        <f t="shared" si="4"/>
        <v>1.315975</v>
      </c>
      <c r="AC65" s="26">
        <v>20000</v>
      </c>
      <c r="AD65" s="26"/>
      <c r="AE65" s="26">
        <f t="shared" si="5"/>
        <v>20000</v>
      </c>
      <c r="AF65" s="166"/>
    </row>
    <row r="66" spans="3:32" ht="14.25">
      <c r="C66" s="70" t="s">
        <v>1349</v>
      </c>
      <c r="D66" s="1" t="s">
        <v>1350</v>
      </c>
      <c r="E66" s="7"/>
      <c r="F66" s="9"/>
      <c r="G66" s="9"/>
      <c r="H66" s="7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39"/>
      <c r="V66" s="139">
        <v>0</v>
      </c>
      <c r="W66" s="139">
        <v>0</v>
      </c>
      <c r="X66" s="139">
        <v>2806.04</v>
      </c>
      <c r="Y66" s="26">
        <v>65000</v>
      </c>
      <c r="Z66" s="137">
        <f t="shared" si="6"/>
        <v>65000</v>
      </c>
      <c r="AA66" s="137">
        <v>0</v>
      </c>
      <c r="AB66" s="64">
        <v>0</v>
      </c>
      <c r="AC66" s="26">
        <v>65000</v>
      </c>
      <c r="AD66" s="26"/>
      <c r="AE66" s="26">
        <f t="shared" si="5"/>
        <v>65000</v>
      </c>
      <c r="AF66" s="166"/>
    </row>
    <row r="67" spans="3:32" ht="14.25">
      <c r="C67" s="19">
        <v>4250</v>
      </c>
      <c r="D67" s="1" t="s">
        <v>428</v>
      </c>
      <c r="E67" s="7">
        <v>93266</v>
      </c>
      <c r="F67" s="9">
        <v>133850.59</v>
      </c>
      <c r="G67" s="9">
        <v>128842</v>
      </c>
      <c r="H67" s="7">
        <v>154591.61</v>
      </c>
      <c r="I67" s="9">
        <v>172825.01</v>
      </c>
      <c r="J67" s="9">
        <v>166344.14</v>
      </c>
      <c r="K67" s="9">
        <v>162332.59</v>
      </c>
      <c r="L67" s="9">
        <v>147782.31</v>
      </c>
      <c r="M67" s="9">
        <v>161949.99</v>
      </c>
      <c r="N67" s="9">
        <v>201367.88</v>
      </c>
      <c r="O67" s="9">
        <v>225535.94</v>
      </c>
      <c r="P67" s="9">
        <v>276373.32</v>
      </c>
      <c r="Q67" s="9">
        <v>241377.64</v>
      </c>
      <c r="R67" s="9">
        <v>229584.64</v>
      </c>
      <c r="S67" s="9">
        <v>250244.7</v>
      </c>
      <c r="T67" s="9">
        <v>261753.59</v>
      </c>
      <c r="U67" s="139">
        <v>283278.12</v>
      </c>
      <c r="V67" s="139">
        <v>263693.36</v>
      </c>
      <c r="W67" s="139">
        <v>220421.73</v>
      </c>
      <c r="X67" s="139">
        <v>306042.12</v>
      </c>
      <c r="Y67" s="26">
        <v>270000</v>
      </c>
      <c r="Z67" s="137">
        <f t="shared" si="6"/>
        <v>270000</v>
      </c>
      <c r="AA67" s="137">
        <v>231027.36</v>
      </c>
      <c r="AB67" s="64">
        <f t="shared" si="4"/>
        <v>0.8556568888888888</v>
      </c>
      <c r="AC67" s="26">
        <v>280000</v>
      </c>
      <c r="AD67" s="26"/>
      <c r="AE67" s="26">
        <f t="shared" si="5"/>
        <v>280000</v>
      </c>
      <c r="AF67" s="166"/>
    </row>
    <row r="68" spans="3:32" ht="14.25">
      <c r="C68" s="70" t="s">
        <v>815</v>
      </c>
      <c r="D68" s="1" t="s">
        <v>1192</v>
      </c>
      <c r="E68" s="7"/>
      <c r="F68" s="9"/>
      <c r="G68" s="9"/>
      <c r="H68" s="7"/>
      <c r="I68" s="9"/>
      <c r="J68" s="9"/>
      <c r="K68" s="9"/>
      <c r="L68" s="9"/>
      <c r="M68" s="9"/>
      <c r="N68" s="9"/>
      <c r="O68" s="9"/>
      <c r="P68" s="9"/>
      <c r="Q68" s="9">
        <v>819.82</v>
      </c>
      <c r="R68" s="9">
        <v>0</v>
      </c>
      <c r="S68" s="9">
        <v>0</v>
      </c>
      <c r="T68" s="9">
        <v>0</v>
      </c>
      <c r="U68" s="139">
        <v>0</v>
      </c>
      <c r="V68" s="139">
        <v>0</v>
      </c>
      <c r="W68" s="139">
        <v>0</v>
      </c>
      <c r="X68" s="139">
        <v>316.74</v>
      </c>
      <c r="Y68" s="26">
        <v>0</v>
      </c>
      <c r="Z68" s="137">
        <f t="shared" si="6"/>
        <v>0</v>
      </c>
      <c r="AA68" s="137">
        <v>0</v>
      </c>
      <c r="AB68" s="64">
        <v>0</v>
      </c>
      <c r="AC68" s="26">
        <v>0</v>
      </c>
      <c r="AD68" s="26"/>
      <c r="AE68" s="26">
        <f t="shared" si="5"/>
        <v>0</v>
      </c>
      <c r="AF68" s="166"/>
    </row>
    <row r="69" spans="3:32" ht="14.25">
      <c r="C69" s="19" t="s">
        <v>805</v>
      </c>
      <c r="D69" s="1" t="s">
        <v>929</v>
      </c>
      <c r="E69" s="7">
        <v>8053</v>
      </c>
      <c r="F69" s="9">
        <v>14536.29</v>
      </c>
      <c r="G69" s="9">
        <v>21321</v>
      </c>
      <c r="H69" s="7">
        <v>27009.41</v>
      </c>
      <c r="I69" s="9">
        <v>19075.74</v>
      </c>
      <c r="J69" s="9">
        <v>30716.08</v>
      </c>
      <c r="K69" s="9">
        <v>25973.59</v>
      </c>
      <c r="L69" s="9">
        <v>22168.34</v>
      </c>
      <c r="M69" s="9">
        <v>25186.4</v>
      </c>
      <c r="N69" s="9">
        <v>18881.31</v>
      </c>
      <c r="O69" s="9">
        <v>40684.64</v>
      </c>
      <c r="P69" s="9">
        <v>23789.18</v>
      </c>
      <c r="Q69" s="9">
        <v>22202.93</v>
      </c>
      <c r="R69" s="9">
        <v>18792.01</v>
      </c>
      <c r="S69" s="9">
        <v>20485.4</v>
      </c>
      <c r="T69" s="9">
        <v>16762.29</v>
      </c>
      <c r="U69" s="139">
        <v>22362.26</v>
      </c>
      <c r="V69" s="139">
        <v>19997.25</v>
      </c>
      <c r="W69" s="139">
        <v>12981.87</v>
      </c>
      <c r="X69" s="139">
        <v>19566.7</v>
      </c>
      <c r="Y69" s="26">
        <v>25000</v>
      </c>
      <c r="Z69" s="137">
        <f t="shared" si="6"/>
        <v>25000</v>
      </c>
      <c r="AA69" s="137">
        <v>18570.19</v>
      </c>
      <c r="AB69" s="64">
        <f t="shared" si="4"/>
        <v>0.7428075999999999</v>
      </c>
      <c r="AC69" s="26">
        <v>25000</v>
      </c>
      <c r="AD69" s="26"/>
      <c r="AE69" s="26">
        <f t="shared" si="5"/>
        <v>25000</v>
      </c>
      <c r="AF69" s="166"/>
    </row>
    <row r="70" spans="3:32" ht="14.25">
      <c r="C70" s="19" t="s">
        <v>806</v>
      </c>
      <c r="D70" s="1" t="s">
        <v>930</v>
      </c>
      <c r="E70" s="7">
        <v>15616</v>
      </c>
      <c r="F70" s="9">
        <v>7452.35</v>
      </c>
      <c r="G70" s="9">
        <v>10930</v>
      </c>
      <c r="H70" s="7">
        <v>21346.52</v>
      </c>
      <c r="I70" s="9">
        <v>23556.89</v>
      </c>
      <c r="J70" s="9">
        <v>24571.78</v>
      </c>
      <c r="K70" s="9">
        <v>23582.48</v>
      </c>
      <c r="L70" s="9">
        <v>19836.97</v>
      </c>
      <c r="M70" s="9">
        <v>22918.98</v>
      </c>
      <c r="N70" s="9">
        <v>32508.98</v>
      </c>
      <c r="O70" s="9">
        <v>26970.29</v>
      </c>
      <c r="P70" s="9">
        <v>35479.68</v>
      </c>
      <c r="Q70" s="9">
        <v>33949.01</v>
      </c>
      <c r="R70" s="9">
        <v>30624.99</v>
      </c>
      <c r="S70" s="9">
        <v>32933.03</v>
      </c>
      <c r="T70" s="9">
        <v>42703.67</v>
      </c>
      <c r="U70" s="139">
        <v>28095.69</v>
      </c>
      <c r="V70" s="139">
        <v>20813.33</v>
      </c>
      <c r="W70" s="139">
        <v>32966.21</v>
      </c>
      <c r="X70" s="139">
        <v>32874.7</v>
      </c>
      <c r="Y70" s="26">
        <v>35000</v>
      </c>
      <c r="Z70" s="137">
        <f t="shared" si="6"/>
        <v>35000</v>
      </c>
      <c r="AA70" s="137">
        <v>7557.54</v>
      </c>
      <c r="AB70" s="64">
        <f t="shared" si="4"/>
        <v>0.21592971428571428</v>
      </c>
      <c r="AC70" s="26">
        <v>30000</v>
      </c>
      <c r="AD70" s="26"/>
      <c r="AE70" s="26">
        <f t="shared" si="5"/>
        <v>30000</v>
      </c>
      <c r="AF70" s="166"/>
    </row>
    <row r="71" spans="3:32" ht="14.25">
      <c r="C71" s="19" t="s">
        <v>807</v>
      </c>
      <c r="D71" s="1" t="s">
        <v>931</v>
      </c>
      <c r="E71" s="7">
        <v>2793</v>
      </c>
      <c r="F71" s="9">
        <v>2582.61</v>
      </c>
      <c r="G71" s="9">
        <v>3288</v>
      </c>
      <c r="H71" s="7">
        <v>2451.43</v>
      </c>
      <c r="I71" s="9">
        <v>2513.15</v>
      </c>
      <c r="J71" s="9">
        <v>2901.16</v>
      </c>
      <c r="K71" s="9">
        <v>4237.35</v>
      </c>
      <c r="L71" s="9">
        <v>3430.66</v>
      </c>
      <c r="M71" s="9">
        <v>3991.97</v>
      </c>
      <c r="N71" s="9">
        <v>6924.75</v>
      </c>
      <c r="O71" s="9">
        <v>9899.51</v>
      </c>
      <c r="P71" s="9">
        <v>6246.63</v>
      </c>
      <c r="Q71" s="9">
        <v>6323.44</v>
      </c>
      <c r="R71" s="9">
        <v>4572.42</v>
      </c>
      <c r="S71" s="9">
        <v>5210.1</v>
      </c>
      <c r="T71" s="9">
        <v>5482.17</v>
      </c>
      <c r="U71" s="139">
        <v>4501.07</v>
      </c>
      <c r="V71" s="139">
        <v>3078.63</v>
      </c>
      <c r="W71" s="139">
        <v>5960.99</v>
      </c>
      <c r="X71" s="139">
        <v>6830.7</v>
      </c>
      <c r="Y71" s="26">
        <v>8000</v>
      </c>
      <c r="Z71" s="137">
        <f t="shared" si="6"/>
        <v>8000</v>
      </c>
      <c r="AA71" s="137">
        <v>1895.43</v>
      </c>
      <c r="AB71" s="64">
        <f t="shared" si="4"/>
        <v>0.23692875000000002</v>
      </c>
      <c r="AC71" s="26">
        <v>8000</v>
      </c>
      <c r="AD71" s="26"/>
      <c r="AE71" s="26">
        <f t="shared" si="5"/>
        <v>8000</v>
      </c>
      <c r="AF71" s="166"/>
    </row>
    <row r="72" spans="3:32" ht="14.25">
      <c r="C72" s="19" t="s">
        <v>808</v>
      </c>
      <c r="D72" s="1" t="s">
        <v>932</v>
      </c>
      <c r="E72" s="7">
        <v>532</v>
      </c>
      <c r="F72" s="9">
        <v>798</v>
      </c>
      <c r="G72" s="9">
        <v>1197</v>
      </c>
      <c r="H72" s="7">
        <v>1729</v>
      </c>
      <c r="I72" s="9">
        <v>1596</v>
      </c>
      <c r="J72" s="9">
        <v>1463</v>
      </c>
      <c r="K72" s="9">
        <v>1330</v>
      </c>
      <c r="L72" s="9">
        <v>327.1</v>
      </c>
      <c r="M72" s="9">
        <v>0</v>
      </c>
      <c r="N72" s="9">
        <v>0</v>
      </c>
      <c r="O72" s="9"/>
      <c r="P72" s="9"/>
      <c r="Q72" s="9">
        <v>0</v>
      </c>
      <c r="R72" s="9">
        <v>0</v>
      </c>
      <c r="S72" s="9">
        <v>0</v>
      </c>
      <c r="T72" s="9">
        <v>0</v>
      </c>
      <c r="U72" s="139">
        <v>0</v>
      </c>
      <c r="V72" s="139">
        <v>0</v>
      </c>
      <c r="W72" s="139">
        <v>0</v>
      </c>
      <c r="X72" s="139">
        <v>0</v>
      </c>
      <c r="Y72" s="26">
        <v>0</v>
      </c>
      <c r="Z72" s="137">
        <f t="shared" si="6"/>
        <v>0</v>
      </c>
      <c r="AA72" s="137">
        <v>0</v>
      </c>
      <c r="AB72" s="64">
        <v>0</v>
      </c>
      <c r="AC72" s="26">
        <v>0</v>
      </c>
      <c r="AD72" s="26"/>
      <c r="AE72" s="26">
        <f t="shared" si="5"/>
        <v>0</v>
      </c>
      <c r="AF72" s="166"/>
    </row>
    <row r="73" spans="3:32" ht="14.25">
      <c r="C73" s="19">
        <v>4255</v>
      </c>
      <c r="D73" s="1" t="s">
        <v>429</v>
      </c>
      <c r="E73" s="7">
        <v>4588</v>
      </c>
      <c r="F73" s="9">
        <v>2405.92</v>
      </c>
      <c r="G73" s="9">
        <v>13000</v>
      </c>
      <c r="H73" s="7">
        <v>21333.62</v>
      </c>
      <c r="I73" s="9">
        <v>21802.44</v>
      </c>
      <c r="J73" s="9">
        <v>19825.52</v>
      </c>
      <c r="K73" s="9">
        <v>15829.07</v>
      </c>
      <c r="L73" s="9">
        <v>23383.33</v>
      </c>
      <c r="M73" s="9">
        <v>18775.51</v>
      </c>
      <c r="N73" s="9">
        <v>52224.82</v>
      </c>
      <c r="O73" s="9">
        <v>51945.23</v>
      </c>
      <c r="P73" s="9">
        <v>18378.01</v>
      </c>
      <c r="Q73" s="9">
        <v>22483.66</v>
      </c>
      <c r="R73" s="9">
        <v>20179.73</v>
      </c>
      <c r="S73" s="9">
        <v>45120.01</v>
      </c>
      <c r="T73" s="9">
        <v>50889.73</v>
      </c>
      <c r="U73" s="139">
        <v>52001.02</v>
      </c>
      <c r="V73" s="139">
        <v>78198.66</v>
      </c>
      <c r="W73" s="139">
        <v>55326.26</v>
      </c>
      <c r="X73" s="139">
        <v>44003.88</v>
      </c>
      <c r="Y73" s="26">
        <v>35000</v>
      </c>
      <c r="Z73" s="137">
        <f t="shared" si="6"/>
        <v>35000</v>
      </c>
      <c r="AA73" s="137">
        <v>21900.51</v>
      </c>
      <c r="AB73" s="64">
        <f t="shared" si="4"/>
        <v>0.6257288571428571</v>
      </c>
      <c r="AC73" s="26">
        <v>35000</v>
      </c>
      <c r="AD73" s="26"/>
      <c r="AE73" s="26">
        <f t="shared" si="5"/>
        <v>35000</v>
      </c>
      <c r="AF73" s="166"/>
    </row>
    <row r="74" spans="3:32" ht="14.25">
      <c r="C74" s="19" t="s">
        <v>684</v>
      </c>
      <c r="D74" s="1" t="s">
        <v>685</v>
      </c>
      <c r="E74" s="7"/>
      <c r="F74" s="9"/>
      <c r="G74" s="9"/>
      <c r="H74" s="7"/>
      <c r="I74" s="9">
        <v>0</v>
      </c>
      <c r="J74" s="9">
        <v>25000</v>
      </c>
      <c r="K74" s="9">
        <v>15000</v>
      </c>
      <c r="L74" s="9">
        <v>15000</v>
      </c>
      <c r="M74" s="9">
        <v>15000</v>
      </c>
      <c r="N74" s="9">
        <v>28000</v>
      </c>
      <c r="O74" s="9">
        <v>28000</v>
      </c>
      <c r="P74" s="9">
        <v>28000</v>
      </c>
      <c r="Q74" s="9">
        <v>0</v>
      </c>
      <c r="R74" s="9">
        <v>0</v>
      </c>
      <c r="S74" s="9">
        <v>0</v>
      </c>
      <c r="T74" s="9">
        <v>0</v>
      </c>
      <c r="U74" s="139">
        <v>0</v>
      </c>
      <c r="V74" s="139">
        <v>0</v>
      </c>
      <c r="W74" s="139">
        <v>0</v>
      </c>
      <c r="X74" s="139">
        <v>0</v>
      </c>
      <c r="Y74" s="26">
        <v>0</v>
      </c>
      <c r="Z74" s="137">
        <f t="shared" si="6"/>
        <v>0</v>
      </c>
      <c r="AA74" s="137">
        <v>0</v>
      </c>
      <c r="AB74" s="64">
        <v>0</v>
      </c>
      <c r="AC74" s="26">
        <v>0</v>
      </c>
      <c r="AD74" s="26"/>
      <c r="AE74" s="26">
        <f t="shared" si="5"/>
        <v>0</v>
      </c>
      <c r="AF74" s="166"/>
    </row>
    <row r="75" spans="3:32" ht="14.25">
      <c r="C75" s="19">
        <v>4270</v>
      </c>
      <c r="D75" s="1" t="s">
        <v>430</v>
      </c>
      <c r="E75" s="7">
        <v>85713</v>
      </c>
      <c r="F75" s="9">
        <v>71463.85</v>
      </c>
      <c r="G75" s="9">
        <v>96438</v>
      </c>
      <c r="H75" s="7">
        <v>91511.61</v>
      </c>
      <c r="I75" s="9">
        <v>79779.76</v>
      </c>
      <c r="J75" s="9">
        <v>94972.69</v>
      </c>
      <c r="K75" s="9">
        <v>89998.98</v>
      </c>
      <c r="L75" s="9">
        <v>89992.86</v>
      </c>
      <c r="M75" s="9">
        <v>89996.23</v>
      </c>
      <c r="N75" s="9">
        <v>90432.89</v>
      </c>
      <c r="O75" s="9">
        <v>90000</v>
      </c>
      <c r="P75" s="9">
        <v>83461.49</v>
      </c>
      <c r="Q75" s="9">
        <v>90056.17</v>
      </c>
      <c r="R75" s="9">
        <v>61433.7</v>
      </c>
      <c r="S75" s="9">
        <v>89670.16</v>
      </c>
      <c r="T75" s="9">
        <v>50832.51</v>
      </c>
      <c r="U75" s="139">
        <v>38772.18</v>
      </c>
      <c r="V75" s="139">
        <v>32842</v>
      </c>
      <c r="W75" s="139">
        <v>56705.04</v>
      </c>
      <c r="X75" s="139">
        <v>83791.32</v>
      </c>
      <c r="Y75" s="26">
        <v>80000</v>
      </c>
      <c r="Z75" s="137">
        <f t="shared" si="6"/>
        <v>80000</v>
      </c>
      <c r="AA75" s="137">
        <v>68753.03</v>
      </c>
      <c r="AB75" s="64">
        <f t="shared" si="4"/>
        <v>0.859412875</v>
      </c>
      <c r="AC75" s="26">
        <v>80000</v>
      </c>
      <c r="AD75" s="26"/>
      <c r="AE75" s="26">
        <f t="shared" si="5"/>
        <v>80000</v>
      </c>
      <c r="AF75" s="166"/>
    </row>
    <row r="76" spans="3:32" ht="14.25">
      <c r="C76" s="19" t="s">
        <v>786</v>
      </c>
      <c r="D76" s="1" t="s">
        <v>431</v>
      </c>
      <c r="E76" s="7">
        <v>4787</v>
      </c>
      <c r="F76" s="9">
        <v>4516.83</v>
      </c>
      <c r="G76" s="9"/>
      <c r="H76" s="7"/>
      <c r="I76" s="9"/>
      <c r="J76" s="9"/>
      <c r="K76" s="9">
        <v>0</v>
      </c>
      <c r="L76" s="9">
        <v>0</v>
      </c>
      <c r="M76" s="9">
        <v>0</v>
      </c>
      <c r="N76" s="9">
        <v>0</v>
      </c>
      <c r="O76" s="9"/>
      <c r="P76" s="9"/>
      <c r="Q76" s="9">
        <v>281.95</v>
      </c>
      <c r="R76" s="9">
        <v>0</v>
      </c>
      <c r="S76" s="9">
        <v>0</v>
      </c>
      <c r="T76" s="9">
        <v>286.27</v>
      </c>
      <c r="U76" s="139">
        <v>37.58</v>
      </c>
      <c r="V76" s="139">
        <v>737.22</v>
      </c>
      <c r="W76" s="139">
        <v>0</v>
      </c>
      <c r="X76" s="139">
        <v>0</v>
      </c>
      <c r="Y76" s="26">
        <v>500</v>
      </c>
      <c r="Z76" s="137">
        <f t="shared" si="6"/>
        <v>500</v>
      </c>
      <c r="AA76" s="137">
        <v>0</v>
      </c>
      <c r="AB76" s="64">
        <f t="shared" si="4"/>
        <v>0</v>
      </c>
      <c r="AC76" s="26">
        <v>500</v>
      </c>
      <c r="AD76" s="26"/>
      <c r="AE76" s="26">
        <f t="shared" si="5"/>
        <v>500</v>
      </c>
      <c r="AF76" s="166"/>
    </row>
    <row r="77" spans="3:32" ht="14.25">
      <c r="C77" s="19">
        <v>4283</v>
      </c>
      <c r="D77" s="1" t="s">
        <v>159</v>
      </c>
      <c r="E77" s="7">
        <v>3870</v>
      </c>
      <c r="F77" s="9">
        <v>4985.88</v>
      </c>
      <c r="G77" s="9">
        <v>2058.17</v>
      </c>
      <c r="H77" s="7">
        <v>1706.29</v>
      </c>
      <c r="I77" s="9">
        <v>1335.7</v>
      </c>
      <c r="J77" s="9">
        <v>1518.82</v>
      </c>
      <c r="K77" s="9">
        <v>1991.11</v>
      </c>
      <c r="L77" s="9">
        <v>2061.25</v>
      </c>
      <c r="M77" s="9">
        <v>1998.97</v>
      </c>
      <c r="N77" s="9">
        <v>2000</v>
      </c>
      <c r="O77" s="9">
        <v>2000</v>
      </c>
      <c r="P77" s="9">
        <v>1984.8</v>
      </c>
      <c r="Q77" s="9">
        <v>2000</v>
      </c>
      <c r="R77" s="9">
        <v>1984.8</v>
      </c>
      <c r="S77" s="9">
        <v>2000</v>
      </c>
      <c r="T77" s="9">
        <v>884.05</v>
      </c>
      <c r="U77" s="139">
        <v>362.05</v>
      </c>
      <c r="V77" s="139">
        <v>91.03</v>
      </c>
      <c r="W77" s="139">
        <v>457.17</v>
      </c>
      <c r="X77" s="139">
        <v>1716.2</v>
      </c>
      <c r="Y77" s="26">
        <v>2000</v>
      </c>
      <c r="Z77" s="137">
        <f t="shared" si="6"/>
        <v>2000</v>
      </c>
      <c r="AA77" s="137">
        <v>394.98</v>
      </c>
      <c r="AB77" s="64">
        <f t="shared" si="4"/>
        <v>0.19749</v>
      </c>
      <c r="AC77" s="26">
        <v>2000</v>
      </c>
      <c r="AD77" s="26"/>
      <c r="AE77" s="26">
        <f t="shared" si="5"/>
        <v>2000</v>
      </c>
      <c r="AF77" s="166"/>
    </row>
    <row r="78" spans="3:32" ht="14.25">
      <c r="C78" s="19">
        <v>4295</v>
      </c>
      <c r="D78" s="1" t="s">
        <v>234</v>
      </c>
      <c r="E78" s="7">
        <v>0</v>
      </c>
      <c r="F78" s="9">
        <v>112.5</v>
      </c>
      <c r="G78" s="9"/>
      <c r="H78" s="7"/>
      <c r="I78" s="9"/>
      <c r="J78" s="9"/>
      <c r="K78" s="9">
        <v>0</v>
      </c>
      <c r="L78" s="9">
        <v>0</v>
      </c>
      <c r="M78" s="9">
        <v>0</v>
      </c>
      <c r="N78" s="9">
        <v>0</v>
      </c>
      <c r="O78" s="9"/>
      <c r="P78" s="9"/>
      <c r="Q78" s="9">
        <v>0</v>
      </c>
      <c r="R78" s="9">
        <v>0</v>
      </c>
      <c r="S78" s="9">
        <v>0</v>
      </c>
      <c r="T78" s="9">
        <v>0</v>
      </c>
      <c r="U78" s="139">
        <v>0</v>
      </c>
      <c r="V78" s="139">
        <v>0</v>
      </c>
      <c r="W78" s="139">
        <v>0</v>
      </c>
      <c r="X78" s="139">
        <v>0</v>
      </c>
      <c r="Y78" s="26">
        <v>0</v>
      </c>
      <c r="Z78" s="137">
        <f t="shared" si="6"/>
        <v>0</v>
      </c>
      <c r="AA78" s="137">
        <v>0</v>
      </c>
      <c r="AB78" s="64">
        <v>0</v>
      </c>
      <c r="AC78" s="26">
        <v>0</v>
      </c>
      <c r="AD78" s="26"/>
      <c r="AE78" s="26">
        <f t="shared" si="5"/>
        <v>0</v>
      </c>
      <c r="AF78" s="166"/>
    </row>
    <row r="79" spans="3:32" ht="14.25">
      <c r="C79" s="19">
        <v>4480</v>
      </c>
      <c r="D79" s="1" t="s">
        <v>96</v>
      </c>
      <c r="E79" s="7">
        <v>1989</v>
      </c>
      <c r="F79" s="9">
        <v>9353.4</v>
      </c>
      <c r="G79" s="9">
        <v>4462.65</v>
      </c>
      <c r="H79" s="7">
        <v>4469.36</v>
      </c>
      <c r="I79" s="9">
        <v>3094.18</v>
      </c>
      <c r="J79" s="9">
        <v>2966.66</v>
      </c>
      <c r="K79" s="9">
        <v>5275.3</v>
      </c>
      <c r="L79" s="9">
        <v>4422.63</v>
      </c>
      <c r="M79" s="9">
        <v>3278.28</v>
      </c>
      <c r="N79" s="9">
        <v>3527.57</v>
      </c>
      <c r="O79" s="9">
        <v>2881.9</v>
      </c>
      <c r="P79" s="9">
        <v>4000</v>
      </c>
      <c r="Q79" s="9">
        <v>3955.83</v>
      </c>
      <c r="R79" s="9">
        <v>3498.15</v>
      </c>
      <c r="S79" s="9">
        <v>1219.1</v>
      </c>
      <c r="T79" s="9">
        <v>3448.94</v>
      </c>
      <c r="U79" s="139">
        <v>4107.95</v>
      </c>
      <c r="V79" s="139">
        <v>2314.5</v>
      </c>
      <c r="W79" s="139">
        <v>1878.19</v>
      </c>
      <c r="X79" s="139">
        <v>1579.91</v>
      </c>
      <c r="Y79" s="26">
        <v>4000</v>
      </c>
      <c r="Z79" s="137">
        <f t="shared" si="6"/>
        <v>4000</v>
      </c>
      <c r="AA79" s="137">
        <v>4803.7</v>
      </c>
      <c r="AB79" s="64">
        <f t="shared" si="4"/>
        <v>1.200925</v>
      </c>
      <c r="AC79" s="26">
        <v>4000</v>
      </c>
      <c r="AD79" s="26"/>
      <c r="AE79" s="26">
        <f t="shared" si="5"/>
        <v>4000</v>
      </c>
      <c r="AF79" s="166"/>
    </row>
    <row r="80" spans="3:32" ht="14.25">
      <c r="C80" s="19">
        <v>4740</v>
      </c>
      <c r="D80" s="1" t="s">
        <v>432</v>
      </c>
      <c r="E80" s="7">
        <v>40372</v>
      </c>
      <c r="F80" s="9">
        <v>39207.34</v>
      </c>
      <c r="G80" s="9">
        <v>42000</v>
      </c>
      <c r="H80" s="7">
        <v>56641.34</v>
      </c>
      <c r="I80" s="9">
        <v>72460.9</v>
      </c>
      <c r="J80" s="9">
        <v>75316.31</v>
      </c>
      <c r="K80" s="9">
        <v>75000</v>
      </c>
      <c r="L80" s="9">
        <v>80000</v>
      </c>
      <c r="M80" s="9">
        <v>72807.41</v>
      </c>
      <c r="N80" s="9">
        <v>67759.89</v>
      </c>
      <c r="O80" s="9">
        <v>57161.46</v>
      </c>
      <c r="P80" s="9">
        <v>51905.68</v>
      </c>
      <c r="Q80" s="9">
        <v>76350.66</v>
      </c>
      <c r="R80" s="9">
        <v>95155.48</v>
      </c>
      <c r="S80" s="9">
        <v>100779.94</v>
      </c>
      <c r="T80" s="9">
        <v>105805.55</v>
      </c>
      <c r="U80" s="139">
        <v>110948.66</v>
      </c>
      <c r="V80" s="139">
        <v>165812.53</v>
      </c>
      <c r="W80" s="139">
        <v>169144.8</v>
      </c>
      <c r="X80" s="139">
        <v>218387.74</v>
      </c>
      <c r="Y80" s="26">
        <v>185000</v>
      </c>
      <c r="Z80" s="137">
        <f t="shared" si="6"/>
        <v>185000</v>
      </c>
      <c r="AA80" s="137">
        <v>202813.27</v>
      </c>
      <c r="AB80" s="64">
        <f t="shared" si="4"/>
        <v>1.0962879459459458</v>
      </c>
      <c r="AC80" s="26">
        <v>210000</v>
      </c>
      <c r="AD80" s="26"/>
      <c r="AE80" s="26">
        <f t="shared" si="5"/>
        <v>210000</v>
      </c>
      <c r="AF80" s="166"/>
    </row>
    <row r="81" spans="3:32" ht="14.25">
      <c r="C81" s="19" t="s">
        <v>433</v>
      </c>
      <c r="D81" s="1" t="s">
        <v>263</v>
      </c>
      <c r="E81" s="7">
        <v>0</v>
      </c>
      <c r="F81" s="9">
        <v>6520</v>
      </c>
      <c r="G81" s="9">
        <v>8000</v>
      </c>
      <c r="H81" s="7">
        <v>8960.5</v>
      </c>
      <c r="I81" s="9"/>
      <c r="J81" s="9"/>
      <c r="K81" s="9">
        <v>0</v>
      </c>
      <c r="L81" s="9">
        <v>0</v>
      </c>
      <c r="M81" s="9">
        <v>0</v>
      </c>
      <c r="N81" s="9">
        <v>0</v>
      </c>
      <c r="O81" s="9"/>
      <c r="P81" s="9"/>
      <c r="Q81" s="9">
        <v>0</v>
      </c>
      <c r="R81" s="9">
        <v>5727.07</v>
      </c>
      <c r="S81" s="9">
        <v>0</v>
      </c>
      <c r="T81" s="9">
        <v>0</v>
      </c>
      <c r="U81" s="139">
        <v>0</v>
      </c>
      <c r="V81" s="139">
        <v>0</v>
      </c>
      <c r="W81" s="139">
        <v>0</v>
      </c>
      <c r="X81" s="139">
        <v>0</v>
      </c>
      <c r="Y81" s="26">
        <v>0</v>
      </c>
      <c r="Z81" s="137">
        <f t="shared" si="6"/>
        <v>0</v>
      </c>
      <c r="AA81" s="137">
        <v>0</v>
      </c>
      <c r="AB81" s="64">
        <v>0</v>
      </c>
      <c r="AC81" s="26">
        <v>0</v>
      </c>
      <c r="AD81" s="26"/>
      <c r="AE81" s="26">
        <f t="shared" si="5"/>
        <v>0</v>
      </c>
      <c r="AF81" s="166"/>
    </row>
    <row r="82" spans="3:32" ht="14.25">
      <c r="C82" s="19" t="s">
        <v>434</v>
      </c>
      <c r="D82" s="1" t="s">
        <v>418</v>
      </c>
      <c r="E82" s="7">
        <v>0</v>
      </c>
      <c r="F82" s="9">
        <v>120</v>
      </c>
      <c r="G82" s="9">
        <v>6000</v>
      </c>
      <c r="H82" s="7">
        <v>4096.8</v>
      </c>
      <c r="I82" s="9">
        <v>5133.7</v>
      </c>
      <c r="J82" s="9">
        <v>6368.1</v>
      </c>
      <c r="K82" s="9">
        <v>5940.01</v>
      </c>
      <c r="L82" s="9">
        <v>5284.6</v>
      </c>
      <c r="M82" s="9">
        <v>30986.66</v>
      </c>
      <c r="N82" s="9">
        <v>10000</v>
      </c>
      <c r="O82" s="9">
        <v>10000</v>
      </c>
      <c r="P82" s="9">
        <v>8688.81</v>
      </c>
      <c r="Q82" s="9">
        <v>11182.85</v>
      </c>
      <c r="R82" s="9">
        <v>17272.19</v>
      </c>
      <c r="S82" s="9">
        <v>11767.2</v>
      </c>
      <c r="T82" s="9">
        <v>10829.73</v>
      </c>
      <c r="U82" s="139">
        <v>12215.55</v>
      </c>
      <c r="V82" s="139">
        <v>16244.7</v>
      </c>
      <c r="W82" s="139">
        <v>12542.74</v>
      </c>
      <c r="X82" s="139">
        <v>16602.45</v>
      </c>
      <c r="Y82" s="26">
        <v>17000</v>
      </c>
      <c r="Z82" s="137">
        <f t="shared" si="6"/>
        <v>17000</v>
      </c>
      <c r="AA82" s="137">
        <v>10994.79</v>
      </c>
      <c r="AB82" s="64">
        <f t="shared" si="4"/>
        <v>0.6467523529411765</v>
      </c>
      <c r="AC82" s="26">
        <v>17000</v>
      </c>
      <c r="AD82" s="26"/>
      <c r="AE82" s="26">
        <f t="shared" si="5"/>
        <v>17000</v>
      </c>
      <c r="AF82" s="166"/>
    </row>
    <row r="83" spans="3:32" ht="14.25">
      <c r="C83" s="19" t="s">
        <v>809</v>
      </c>
      <c r="D83" s="1" t="s">
        <v>435</v>
      </c>
      <c r="E83" s="7">
        <v>24</v>
      </c>
      <c r="F83" s="9">
        <v>178.19</v>
      </c>
      <c r="G83" s="9">
        <v>1000</v>
      </c>
      <c r="H83" s="7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100</v>
      </c>
      <c r="O83" s="9">
        <v>29.14</v>
      </c>
      <c r="P83" s="9">
        <v>56.11</v>
      </c>
      <c r="Q83" s="9">
        <v>100</v>
      </c>
      <c r="R83" s="9">
        <v>3894.45</v>
      </c>
      <c r="S83" s="9">
        <v>19.95</v>
      </c>
      <c r="T83" s="9">
        <v>459.56</v>
      </c>
      <c r="U83" s="139">
        <v>12184.4</v>
      </c>
      <c r="V83" s="139">
        <v>1000</v>
      </c>
      <c r="W83" s="139">
        <v>26953.49</v>
      </c>
      <c r="X83" s="139">
        <v>18297.76</v>
      </c>
      <c r="Y83" s="26">
        <v>100</v>
      </c>
      <c r="Z83" s="137">
        <f t="shared" si="6"/>
        <v>100</v>
      </c>
      <c r="AA83" s="137">
        <v>0</v>
      </c>
      <c r="AB83" s="64">
        <f t="shared" si="4"/>
        <v>0</v>
      </c>
      <c r="AC83" s="26">
        <v>100</v>
      </c>
      <c r="AD83" s="26"/>
      <c r="AE83" s="26">
        <f t="shared" si="5"/>
        <v>100</v>
      </c>
      <c r="AF83" s="166"/>
    </row>
    <row r="84" spans="3:32" ht="14.25">
      <c r="C84" s="19" t="s">
        <v>810</v>
      </c>
      <c r="D84" s="1" t="s">
        <v>436</v>
      </c>
      <c r="E84" s="7">
        <v>8466</v>
      </c>
      <c r="F84" s="9">
        <v>9544.27</v>
      </c>
      <c r="G84" s="9">
        <v>1000</v>
      </c>
      <c r="H84" s="7">
        <v>1000</v>
      </c>
      <c r="I84" s="9">
        <v>0</v>
      </c>
      <c r="J84" s="9">
        <v>0</v>
      </c>
      <c r="K84" s="9">
        <v>14800.55</v>
      </c>
      <c r="L84" s="9">
        <v>79163.32</v>
      </c>
      <c r="M84" s="9">
        <v>90</v>
      </c>
      <c r="N84" s="9">
        <v>100</v>
      </c>
      <c r="O84" s="9">
        <v>100</v>
      </c>
      <c r="P84" s="9">
        <v>100</v>
      </c>
      <c r="Q84" s="9">
        <v>100</v>
      </c>
      <c r="R84" s="9">
        <v>100</v>
      </c>
      <c r="S84" s="9">
        <v>100</v>
      </c>
      <c r="T84" s="9">
        <v>0</v>
      </c>
      <c r="U84" s="139">
        <v>34.86</v>
      </c>
      <c r="V84" s="139">
        <v>0</v>
      </c>
      <c r="W84" s="139">
        <v>0</v>
      </c>
      <c r="X84" s="139">
        <v>7335.63</v>
      </c>
      <c r="Y84" s="26">
        <v>100</v>
      </c>
      <c r="Z84" s="137">
        <f t="shared" si="6"/>
        <v>100</v>
      </c>
      <c r="AA84" s="137">
        <v>14266.09</v>
      </c>
      <c r="AB84" s="64">
        <f t="shared" si="4"/>
        <v>142.6609</v>
      </c>
      <c r="AC84" s="26">
        <v>100</v>
      </c>
      <c r="AD84" s="26"/>
      <c r="AE84" s="26">
        <f t="shared" si="5"/>
        <v>100</v>
      </c>
      <c r="AF84" s="166"/>
    </row>
    <row r="85" spans="3:32" ht="14.25">
      <c r="C85" s="19" t="s">
        <v>811</v>
      </c>
      <c r="D85" s="1" t="s">
        <v>437</v>
      </c>
      <c r="E85" s="7">
        <v>9781</v>
      </c>
      <c r="F85" s="9">
        <v>27642.42</v>
      </c>
      <c r="G85" s="9">
        <v>1000</v>
      </c>
      <c r="H85" s="7">
        <v>1000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100</v>
      </c>
      <c r="O85" s="9">
        <v>97.93</v>
      </c>
      <c r="P85" s="9">
        <v>100</v>
      </c>
      <c r="Q85" s="9">
        <v>517.24</v>
      </c>
      <c r="R85" s="9">
        <v>34.7</v>
      </c>
      <c r="S85" s="9">
        <v>0</v>
      </c>
      <c r="T85" s="9">
        <v>0</v>
      </c>
      <c r="U85" s="139">
        <v>658.94</v>
      </c>
      <c r="V85" s="139">
        <v>300</v>
      </c>
      <c r="W85" s="139">
        <v>1944.11</v>
      </c>
      <c r="X85" s="139">
        <v>51.6</v>
      </c>
      <c r="Y85" s="26">
        <v>100</v>
      </c>
      <c r="Z85" s="137">
        <f t="shared" si="6"/>
        <v>100</v>
      </c>
      <c r="AA85" s="137">
        <v>0</v>
      </c>
      <c r="AB85" s="64">
        <f t="shared" si="4"/>
        <v>0</v>
      </c>
      <c r="AC85" s="26">
        <v>100</v>
      </c>
      <c r="AD85" s="26"/>
      <c r="AE85" s="26">
        <f t="shared" si="5"/>
        <v>100</v>
      </c>
      <c r="AF85" s="166"/>
    </row>
    <row r="86" spans="3:32" ht="14.25">
      <c r="C86" s="19" t="s">
        <v>812</v>
      </c>
      <c r="D86" s="1" t="s">
        <v>438</v>
      </c>
      <c r="E86" s="7">
        <v>969</v>
      </c>
      <c r="F86" s="9">
        <v>433</v>
      </c>
      <c r="G86" s="9">
        <v>1000</v>
      </c>
      <c r="H86" s="7">
        <v>1000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85.23</v>
      </c>
      <c r="O86" s="9">
        <v>100</v>
      </c>
      <c r="P86" s="9">
        <v>100</v>
      </c>
      <c r="Q86" s="9">
        <v>100</v>
      </c>
      <c r="R86" s="9">
        <v>100</v>
      </c>
      <c r="S86" s="9">
        <v>100</v>
      </c>
      <c r="T86" s="9">
        <v>0</v>
      </c>
      <c r="U86" s="139">
        <v>34.86</v>
      </c>
      <c r="V86" s="139">
        <v>0</v>
      </c>
      <c r="W86" s="139">
        <v>0</v>
      </c>
      <c r="X86" s="139">
        <v>114.4</v>
      </c>
      <c r="Y86" s="26">
        <v>100</v>
      </c>
      <c r="Z86" s="137">
        <f t="shared" si="6"/>
        <v>100</v>
      </c>
      <c r="AA86" s="137">
        <v>4585.96</v>
      </c>
      <c r="AB86" s="64">
        <f t="shared" si="4"/>
        <v>45.8596</v>
      </c>
      <c r="AC86" s="26">
        <v>100</v>
      </c>
      <c r="AD86" s="26"/>
      <c r="AE86" s="26">
        <f t="shared" si="5"/>
        <v>100</v>
      </c>
      <c r="AF86" s="166"/>
    </row>
    <row r="87" spans="3:32" ht="14.25">
      <c r="C87" s="19" t="s">
        <v>813</v>
      </c>
      <c r="D87" s="1" t="s">
        <v>439</v>
      </c>
      <c r="E87" s="7">
        <v>1064</v>
      </c>
      <c r="F87" s="9">
        <v>2564.24</v>
      </c>
      <c r="G87" s="9">
        <v>678.45</v>
      </c>
      <c r="H87" s="7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100</v>
      </c>
      <c r="O87" s="9">
        <v>100.01</v>
      </c>
      <c r="P87" s="9">
        <v>100</v>
      </c>
      <c r="Q87" s="9">
        <v>100</v>
      </c>
      <c r="R87" s="9">
        <v>89.84</v>
      </c>
      <c r="S87" s="9">
        <v>9975</v>
      </c>
      <c r="T87" s="9">
        <v>0</v>
      </c>
      <c r="U87" s="139">
        <v>37250.33</v>
      </c>
      <c r="V87" s="139">
        <v>10152.44</v>
      </c>
      <c r="W87" s="139">
        <v>0</v>
      </c>
      <c r="X87" s="139">
        <v>0</v>
      </c>
      <c r="Y87" s="26">
        <v>100</v>
      </c>
      <c r="Z87" s="137">
        <f t="shared" si="6"/>
        <v>100</v>
      </c>
      <c r="AA87" s="137">
        <v>0</v>
      </c>
      <c r="AB87" s="64">
        <f t="shared" si="4"/>
        <v>0</v>
      </c>
      <c r="AC87" s="26">
        <v>100</v>
      </c>
      <c r="AD87" s="26"/>
      <c r="AE87" s="26">
        <f t="shared" si="5"/>
        <v>100</v>
      </c>
      <c r="AF87" s="166"/>
    </row>
    <row r="88" spans="3:32" ht="14.25">
      <c r="C88" s="70" t="s">
        <v>1326</v>
      </c>
      <c r="D88" s="1" t="s">
        <v>1327</v>
      </c>
      <c r="E88" s="7"/>
      <c r="F88" s="9"/>
      <c r="G88" s="9"/>
      <c r="H88" s="7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39">
        <v>0</v>
      </c>
      <c r="V88" s="139">
        <v>0</v>
      </c>
      <c r="W88" s="139">
        <v>0</v>
      </c>
      <c r="X88" s="139">
        <v>0</v>
      </c>
      <c r="Y88" s="26">
        <v>100</v>
      </c>
      <c r="Z88" s="137">
        <f t="shared" si="6"/>
        <v>100</v>
      </c>
      <c r="AA88" s="137">
        <v>0</v>
      </c>
      <c r="AB88" s="64">
        <v>0</v>
      </c>
      <c r="AC88" s="26">
        <v>100</v>
      </c>
      <c r="AD88" s="26"/>
      <c r="AE88" s="26">
        <f t="shared" si="5"/>
        <v>100</v>
      </c>
      <c r="AF88" s="166"/>
    </row>
    <row r="89" spans="3:32" ht="14.25">
      <c r="C89" s="19" t="s">
        <v>99</v>
      </c>
      <c r="D89" s="1" t="s">
        <v>704</v>
      </c>
      <c r="E89" s="7"/>
      <c r="F89" s="9"/>
      <c r="G89" s="9"/>
      <c r="H89" s="7"/>
      <c r="I89" s="9">
        <v>17662.23</v>
      </c>
      <c r="J89" s="9">
        <v>45943.08</v>
      </c>
      <c r="K89" s="9">
        <v>46569.55</v>
      </c>
      <c r="L89" s="9">
        <v>50453.45</v>
      </c>
      <c r="M89" s="9">
        <v>58154.79</v>
      </c>
      <c r="N89" s="9">
        <v>61107.05</v>
      </c>
      <c r="O89" s="9">
        <v>55541.02</v>
      </c>
      <c r="P89" s="9">
        <v>57883.8</v>
      </c>
      <c r="Q89" s="9">
        <v>65532.11</v>
      </c>
      <c r="R89" s="9">
        <v>65820.23</v>
      </c>
      <c r="S89" s="9">
        <v>69904.83</v>
      </c>
      <c r="T89" s="9">
        <v>68103.64</v>
      </c>
      <c r="U89" s="139">
        <v>68793.08</v>
      </c>
      <c r="V89" s="139">
        <v>64500.99</v>
      </c>
      <c r="W89" s="139">
        <v>70125.82</v>
      </c>
      <c r="X89" s="139">
        <v>64683.23</v>
      </c>
      <c r="Y89" s="26">
        <v>75400</v>
      </c>
      <c r="Z89" s="137">
        <f t="shared" si="6"/>
        <v>75400</v>
      </c>
      <c r="AA89" s="137">
        <v>51192.04</v>
      </c>
      <c r="AB89" s="64">
        <f t="shared" si="4"/>
        <v>0.6789395225464191</v>
      </c>
      <c r="AC89" s="26">
        <v>76000</v>
      </c>
      <c r="AD89" s="26"/>
      <c r="AE89" s="26">
        <f t="shared" si="5"/>
        <v>76000</v>
      </c>
      <c r="AF89" s="166"/>
    </row>
    <row r="90" spans="3:32" ht="14.25">
      <c r="C90" s="19" t="s">
        <v>101</v>
      </c>
      <c r="D90" s="1" t="s">
        <v>365</v>
      </c>
      <c r="E90" s="7"/>
      <c r="F90" s="9"/>
      <c r="G90" s="9"/>
      <c r="H90" s="7"/>
      <c r="I90" s="9">
        <v>45.4</v>
      </c>
      <c r="J90" s="9">
        <v>111.64</v>
      </c>
      <c r="K90" s="9">
        <v>581.17</v>
      </c>
      <c r="L90" s="9">
        <v>835.14</v>
      </c>
      <c r="M90" s="9">
        <v>971.25</v>
      </c>
      <c r="N90" s="9">
        <v>943.97</v>
      </c>
      <c r="O90" s="9">
        <v>917.81</v>
      </c>
      <c r="P90" s="9">
        <v>916.26</v>
      </c>
      <c r="Q90" s="9">
        <v>1007.47</v>
      </c>
      <c r="R90" s="9">
        <v>992.56</v>
      </c>
      <c r="S90" s="9">
        <v>1012.98</v>
      </c>
      <c r="T90" s="9">
        <v>981.15</v>
      </c>
      <c r="U90" s="139">
        <v>933.24</v>
      </c>
      <c r="V90" s="139">
        <v>861.93</v>
      </c>
      <c r="W90" s="139">
        <v>905.74</v>
      </c>
      <c r="X90" s="139">
        <v>799.76</v>
      </c>
      <c r="Y90" s="26">
        <v>1000</v>
      </c>
      <c r="Z90" s="137">
        <f t="shared" si="6"/>
        <v>1000</v>
      </c>
      <c r="AA90" s="137">
        <v>592.74</v>
      </c>
      <c r="AB90" s="64">
        <f t="shared" si="4"/>
        <v>0.59274</v>
      </c>
      <c r="AC90" s="26">
        <v>1000</v>
      </c>
      <c r="AD90" s="26"/>
      <c r="AE90" s="26">
        <f t="shared" si="5"/>
        <v>1000</v>
      </c>
      <c r="AF90" s="166"/>
    </row>
    <row r="91" spans="3:32" ht="14.25">
      <c r="C91" s="19" t="s">
        <v>741</v>
      </c>
      <c r="D91" s="1" t="s">
        <v>1256</v>
      </c>
      <c r="E91" s="7"/>
      <c r="F91" s="9"/>
      <c r="G91" s="9"/>
      <c r="H91" s="7"/>
      <c r="I91" s="9"/>
      <c r="J91" s="9"/>
      <c r="K91" s="9"/>
      <c r="L91" s="9"/>
      <c r="M91" s="9"/>
      <c r="N91" s="9"/>
      <c r="O91" s="9"/>
      <c r="P91" s="9"/>
      <c r="Q91" s="9">
        <v>0</v>
      </c>
      <c r="R91" s="9">
        <v>0</v>
      </c>
      <c r="S91" s="9">
        <v>0</v>
      </c>
      <c r="T91" s="9">
        <v>0</v>
      </c>
      <c r="U91" s="139">
        <v>0</v>
      </c>
      <c r="V91" s="139">
        <v>15000</v>
      </c>
      <c r="W91" s="139">
        <v>92512.13</v>
      </c>
      <c r="X91" s="139">
        <v>0</v>
      </c>
      <c r="Y91" s="26">
        <v>0</v>
      </c>
      <c r="Z91" s="137">
        <f t="shared" si="6"/>
        <v>0</v>
      </c>
      <c r="AA91" s="137">
        <v>0</v>
      </c>
      <c r="AB91" s="64">
        <v>0</v>
      </c>
      <c r="AC91" s="26">
        <v>0</v>
      </c>
      <c r="AD91" s="26"/>
      <c r="AE91" s="26">
        <f t="shared" si="5"/>
        <v>0</v>
      </c>
      <c r="AF91" s="166"/>
    </row>
    <row r="92" spans="3:32" ht="15" thickBot="1">
      <c r="C92" s="32" t="s">
        <v>742</v>
      </c>
      <c r="D92" s="38" t="s">
        <v>366</v>
      </c>
      <c r="E92" s="34"/>
      <c r="F92" s="35"/>
      <c r="G92" s="35"/>
      <c r="H92" s="34"/>
      <c r="I92" s="35"/>
      <c r="J92" s="35"/>
      <c r="K92" s="35"/>
      <c r="L92" s="35"/>
      <c r="M92" s="35"/>
      <c r="N92" s="35"/>
      <c r="O92" s="35">
        <v>17757</v>
      </c>
      <c r="P92" s="35">
        <v>0</v>
      </c>
      <c r="Q92" s="35">
        <v>0</v>
      </c>
      <c r="R92" s="35">
        <v>0</v>
      </c>
      <c r="S92" s="35">
        <v>0</v>
      </c>
      <c r="T92" s="35">
        <v>4927.5</v>
      </c>
      <c r="U92" s="150">
        <v>0</v>
      </c>
      <c r="V92" s="150">
        <v>9130</v>
      </c>
      <c r="W92" s="150">
        <v>103297.01</v>
      </c>
      <c r="X92" s="150">
        <v>4177.5</v>
      </c>
      <c r="Y92" s="36">
        <v>0</v>
      </c>
      <c r="Z92" s="138">
        <f t="shared" si="6"/>
        <v>0</v>
      </c>
      <c r="AA92" s="138">
        <v>0</v>
      </c>
      <c r="AB92" s="65">
        <v>0</v>
      </c>
      <c r="AC92" s="36">
        <v>0</v>
      </c>
      <c r="AD92" s="36"/>
      <c r="AE92" s="36">
        <f t="shared" si="5"/>
        <v>0</v>
      </c>
      <c r="AF92" s="166"/>
    </row>
    <row r="93" spans="4:32" ht="14.25">
      <c r="D93" s="1" t="s">
        <v>513</v>
      </c>
      <c r="E93" s="7">
        <f>SUM(E38:E87)</f>
        <v>1163369</v>
      </c>
      <c r="F93" s="9">
        <f>SUM(F38:F87)</f>
        <v>1189125.7199999997</v>
      </c>
      <c r="G93" s="9">
        <f>SUM(G38:G87)</f>
        <v>1229111.5799999998</v>
      </c>
      <c r="H93" s="7">
        <f>SUM(H38:H87)</f>
        <v>1189852.8700000006</v>
      </c>
      <c r="I93" s="9">
        <f aca="true" t="shared" si="7" ref="I93:O93">SUM(I38:I90)</f>
        <v>1234130.1999999995</v>
      </c>
      <c r="J93" s="9">
        <f t="shared" si="7"/>
        <v>1292798.8499999999</v>
      </c>
      <c r="K93" s="9">
        <f t="shared" si="7"/>
        <v>1438028.4900000005</v>
      </c>
      <c r="L93" s="9">
        <f t="shared" si="7"/>
        <v>1560437.8800000004</v>
      </c>
      <c r="M93" s="9">
        <f t="shared" si="7"/>
        <v>1512467.5099999995</v>
      </c>
      <c r="N93" s="9">
        <f t="shared" si="7"/>
        <v>1631852.6800000002</v>
      </c>
      <c r="O93" s="9">
        <f t="shared" si="7"/>
        <v>1713745.1099999996</v>
      </c>
      <c r="P93" s="9">
        <f aca="true" t="shared" si="8" ref="P93:AA93">SUM(P38:P92)</f>
        <v>1796543.6900000002</v>
      </c>
      <c r="Q93" s="9">
        <f t="shared" si="8"/>
        <v>1939903.5999999999</v>
      </c>
      <c r="R93" s="9">
        <f t="shared" si="8"/>
        <v>1899394.21</v>
      </c>
      <c r="S93" s="139">
        <f t="shared" si="8"/>
        <v>1957299.9400000002</v>
      </c>
      <c r="T93" s="139">
        <f t="shared" si="8"/>
        <v>1990797.4500000004</v>
      </c>
      <c r="U93" s="139">
        <f t="shared" si="8"/>
        <v>1939107.81</v>
      </c>
      <c r="V93" s="139">
        <f t="shared" si="8"/>
        <v>1831273.14</v>
      </c>
      <c r="W93" s="139">
        <f t="shared" si="8"/>
        <v>2263620.25</v>
      </c>
      <c r="X93" s="139">
        <f t="shared" si="8"/>
        <v>2234849.869999999</v>
      </c>
      <c r="Y93" s="139">
        <f t="shared" si="8"/>
        <v>2651600</v>
      </c>
      <c r="Z93" s="139">
        <f t="shared" si="8"/>
        <v>2651600</v>
      </c>
      <c r="AA93" s="139">
        <f t="shared" si="8"/>
        <v>1767346.1799999997</v>
      </c>
      <c r="AB93" s="64">
        <f>SUM(AA93/Z93)</f>
        <v>0.666520659224619</v>
      </c>
      <c r="AC93" s="9">
        <f>SUM(AC38:AC92)</f>
        <v>2695600</v>
      </c>
      <c r="AD93" s="9">
        <f>SUM(AD38:AD92)</f>
        <v>0</v>
      </c>
      <c r="AE93" s="9">
        <f>SUM(AE38:AE92)</f>
        <v>2695600</v>
      </c>
      <c r="AF93" s="166"/>
    </row>
    <row r="94" spans="5:32" ht="14.25">
      <c r="E94" s="7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39"/>
      <c r="V94" s="139"/>
      <c r="W94" s="139"/>
      <c r="X94" s="139"/>
      <c r="AB94" s="64"/>
      <c r="AC94" s="26"/>
      <c r="AD94" s="26"/>
      <c r="AE94" s="26"/>
      <c r="AF94" s="166"/>
    </row>
    <row r="95" spans="1:32" ht="14.25">
      <c r="A95" s="21" t="s">
        <v>409</v>
      </c>
      <c r="B95" s="19">
        <v>8132</v>
      </c>
      <c r="C95" s="19" t="s">
        <v>523</v>
      </c>
      <c r="D95" s="1" t="s">
        <v>440</v>
      </c>
      <c r="E95" s="7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39"/>
      <c r="V95" s="139"/>
      <c r="W95" s="139"/>
      <c r="X95" s="139"/>
      <c r="AB95" s="64"/>
      <c r="AC95" s="26"/>
      <c r="AD95" s="26"/>
      <c r="AE95" s="26"/>
      <c r="AF95" s="166"/>
    </row>
    <row r="96" spans="3:32" ht="14.25">
      <c r="C96" s="19">
        <v>1100</v>
      </c>
      <c r="D96" s="1" t="s">
        <v>119</v>
      </c>
      <c r="E96" s="7">
        <v>88208</v>
      </c>
      <c r="F96" s="9">
        <v>102327.43</v>
      </c>
      <c r="G96" s="9">
        <v>85164.51</v>
      </c>
      <c r="H96" s="7">
        <v>60541.22</v>
      </c>
      <c r="I96" s="9">
        <v>53154.66</v>
      </c>
      <c r="J96" s="9">
        <v>55441.56</v>
      </c>
      <c r="K96" s="9">
        <v>95775.24</v>
      </c>
      <c r="L96" s="9">
        <v>100558.72</v>
      </c>
      <c r="M96" s="9">
        <v>104066.64</v>
      </c>
      <c r="N96" s="9">
        <v>107760.8</v>
      </c>
      <c r="O96" s="9">
        <v>109998.32</v>
      </c>
      <c r="P96" s="9">
        <v>105387.58</v>
      </c>
      <c r="Q96" s="9">
        <v>107554.36</v>
      </c>
      <c r="R96" s="9">
        <v>111269.95</v>
      </c>
      <c r="S96" s="9">
        <v>118214.87</v>
      </c>
      <c r="T96" s="9">
        <v>117662.2</v>
      </c>
      <c r="U96" s="139">
        <v>129826.19</v>
      </c>
      <c r="V96" s="139">
        <v>121663.62</v>
      </c>
      <c r="W96" s="139">
        <v>124466.47</v>
      </c>
      <c r="X96" s="139">
        <v>123103.03</v>
      </c>
      <c r="Y96" s="26">
        <v>130700</v>
      </c>
      <c r="Z96" s="167">
        <f>Y96</f>
        <v>130700</v>
      </c>
      <c r="AA96" s="137">
        <v>94975.07</v>
      </c>
      <c r="AB96" s="64">
        <f aca="true" t="shared" si="9" ref="AB96:AB108">SUM(AA96/Z96)</f>
        <v>0.7266646518745219</v>
      </c>
      <c r="AC96" s="26">
        <v>133700</v>
      </c>
      <c r="AD96" s="26"/>
      <c r="AE96" s="26">
        <f aca="true" t="shared" si="10" ref="AE96:AE108">SUM(AC96:AD96)</f>
        <v>133700</v>
      </c>
      <c r="AF96" s="166"/>
    </row>
    <row r="97" spans="3:32" ht="14.25">
      <c r="C97" s="19" t="s">
        <v>166</v>
      </c>
      <c r="D97" s="1" t="s">
        <v>106</v>
      </c>
      <c r="E97" s="7"/>
      <c r="F97" s="9"/>
      <c r="G97" s="9"/>
      <c r="H97" s="7"/>
      <c r="I97" s="9"/>
      <c r="J97" s="9"/>
      <c r="K97" s="9">
        <v>108.18</v>
      </c>
      <c r="L97" s="9">
        <v>0</v>
      </c>
      <c r="M97" s="9">
        <v>179.55</v>
      </c>
      <c r="N97" s="9">
        <v>1365.36</v>
      </c>
      <c r="O97" s="9">
        <v>555.63</v>
      </c>
      <c r="P97" s="9">
        <v>105.77</v>
      </c>
      <c r="Q97" s="9">
        <v>628.4</v>
      </c>
      <c r="R97" s="9">
        <v>229.13</v>
      </c>
      <c r="S97" s="9">
        <v>0</v>
      </c>
      <c r="T97" s="9">
        <v>0</v>
      </c>
      <c r="U97" s="139">
        <v>0</v>
      </c>
      <c r="V97" s="139">
        <v>39.45</v>
      </c>
      <c r="W97" s="139">
        <v>335.33</v>
      </c>
      <c r="X97" s="139">
        <v>0</v>
      </c>
      <c r="Y97" s="26">
        <v>500</v>
      </c>
      <c r="Z97" s="167">
        <f aca="true" t="shared" si="11" ref="Z97:Z108">Y97</f>
        <v>500</v>
      </c>
      <c r="AA97" s="137">
        <v>0</v>
      </c>
      <c r="AB97" s="64">
        <v>0</v>
      </c>
      <c r="AC97" s="26">
        <v>500</v>
      </c>
      <c r="AD97" s="26"/>
      <c r="AE97" s="26">
        <f t="shared" si="10"/>
        <v>500</v>
      </c>
      <c r="AF97" s="166"/>
    </row>
    <row r="98" spans="3:32" ht="14.25">
      <c r="C98" s="19">
        <v>2400</v>
      </c>
      <c r="D98" s="1" t="s">
        <v>107</v>
      </c>
      <c r="E98" s="7">
        <v>4588</v>
      </c>
      <c r="F98" s="9">
        <v>1637.67</v>
      </c>
      <c r="G98" s="9">
        <v>3135.45</v>
      </c>
      <c r="H98" s="7">
        <v>4824</v>
      </c>
      <c r="I98" s="9">
        <v>4425.66</v>
      </c>
      <c r="J98" s="9">
        <v>5994.73</v>
      </c>
      <c r="K98" s="9">
        <v>5398.3</v>
      </c>
      <c r="L98" s="9">
        <v>3993.14</v>
      </c>
      <c r="M98" s="9">
        <v>2075.33</v>
      </c>
      <c r="N98" s="9">
        <v>1850.08</v>
      </c>
      <c r="O98" s="9">
        <v>1975.31</v>
      </c>
      <c r="P98" s="9">
        <v>3450.8</v>
      </c>
      <c r="Q98" s="9">
        <v>1702.87</v>
      </c>
      <c r="R98" s="9">
        <v>6816.92</v>
      </c>
      <c r="S98" s="9">
        <v>2286.5</v>
      </c>
      <c r="T98" s="9">
        <v>2962.7</v>
      </c>
      <c r="U98" s="139">
        <v>5371.13</v>
      </c>
      <c r="V98" s="139">
        <v>1314.74</v>
      </c>
      <c r="W98" s="139">
        <v>2437.16</v>
      </c>
      <c r="X98" s="139">
        <v>3532.19</v>
      </c>
      <c r="Y98" s="26">
        <v>1500</v>
      </c>
      <c r="Z98" s="167">
        <f t="shared" si="11"/>
        <v>1500</v>
      </c>
      <c r="AA98" s="137">
        <v>437.11</v>
      </c>
      <c r="AB98" s="64">
        <f t="shared" si="9"/>
        <v>0.2914066666666667</v>
      </c>
      <c r="AC98" s="26">
        <v>1500</v>
      </c>
      <c r="AD98" s="26"/>
      <c r="AE98" s="26">
        <f t="shared" si="10"/>
        <v>1500</v>
      </c>
      <c r="AF98" s="166"/>
    </row>
    <row r="99" spans="3:32" ht="14.25">
      <c r="C99" s="19">
        <v>2410</v>
      </c>
      <c r="D99" s="1" t="s">
        <v>441</v>
      </c>
      <c r="E99" s="7">
        <v>537</v>
      </c>
      <c r="F99" s="9">
        <v>1059.31</v>
      </c>
      <c r="G99" s="9">
        <v>2102.12</v>
      </c>
      <c r="H99" s="7">
        <v>1650</v>
      </c>
      <c r="I99" s="9">
        <v>1267.88</v>
      </c>
      <c r="J99" s="9">
        <v>1820.79</v>
      </c>
      <c r="K99" s="9">
        <v>1995.6</v>
      </c>
      <c r="L99" s="9">
        <v>1978.29</v>
      </c>
      <c r="M99" s="9">
        <v>395</v>
      </c>
      <c r="N99" s="9">
        <v>1277.14</v>
      </c>
      <c r="O99" s="9">
        <v>466.3</v>
      </c>
      <c r="P99" s="9">
        <v>447.93</v>
      </c>
      <c r="Q99" s="9">
        <v>652.49</v>
      </c>
      <c r="R99" s="9">
        <v>0</v>
      </c>
      <c r="S99" s="9">
        <v>771.28</v>
      </c>
      <c r="T99" s="9">
        <v>1128.61</v>
      </c>
      <c r="U99" s="139">
        <v>0</v>
      </c>
      <c r="V99" s="139">
        <v>3299.41</v>
      </c>
      <c r="W99" s="139">
        <v>856</v>
      </c>
      <c r="X99" s="139">
        <v>1823.06</v>
      </c>
      <c r="Y99" s="26">
        <v>6000</v>
      </c>
      <c r="Z99" s="167">
        <f t="shared" si="11"/>
        <v>6000</v>
      </c>
      <c r="AA99" s="137">
        <v>470</v>
      </c>
      <c r="AB99" s="64">
        <f t="shared" si="9"/>
        <v>0.07833333333333334</v>
      </c>
      <c r="AC99" s="26">
        <v>6000</v>
      </c>
      <c r="AD99" s="26"/>
      <c r="AE99" s="26">
        <f t="shared" si="10"/>
        <v>6000</v>
      </c>
      <c r="AF99" s="166"/>
    </row>
    <row r="100" spans="3:32" ht="14.25">
      <c r="C100" s="19">
        <v>4010</v>
      </c>
      <c r="D100" s="1" t="s">
        <v>108</v>
      </c>
      <c r="E100" s="7">
        <v>364</v>
      </c>
      <c r="F100" s="9">
        <v>491.06</v>
      </c>
      <c r="G100" s="9">
        <v>463.89</v>
      </c>
      <c r="H100" s="7">
        <v>611.3</v>
      </c>
      <c r="I100" s="9">
        <v>774.61</v>
      </c>
      <c r="J100" s="9">
        <v>745.66</v>
      </c>
      <c r="K100" s="9">
        <v>499.69</v>
      </c>
      <c r="L100" s="9">
        <v>729.93</v>
      </c>
      <c r="M100" s="9">
        <v>441.52</v>
      </c>
      <c r="N100" s="9">
        <v>733.98</v>
      </c>
      <c r="O100" s="9">
        <v>456.36</v>
      </c>
      <c r="P100" s="9">
        <v>545.57</v>
      </c>
      <c r="Q100" s="9">
        <v>345.34</v>
      </c>
      <c r="R100" s="9">
        <v>774.78</v>
      </c>
      <c r="S100" s="9">
        <v>634.89</v>
      </c>
      <c r="T100" s="9">
        <v>717.14</v>
      </c>
      <c r="U100" s="139">
        <v>79.23</v>
      </c>
      <c r="V100" s="139">
        <v>712.57</v>
      </c>
      <c r="W100" s="139">
        <v>461.42</v>
      </c>
      <c r="X100" s="139">
        <v>432.88</v>
      </c>
      <c r="Y100" s="26">
        <v>700</v>
      </c>
      <c r="Z100" s="167">
        <f t="shared" si="11"/>
        <v>700</v>
      </c>
      <c r="AA100" s="137">
        <v>624.85</v>
      </c>
      <c r="AB100" s="64">
        <f t="shared" si="9"/>
        <v>0.8926428571428572</v>
      </c>
      <c r="AC100" s="26">
        <v>700</v>
      </c>
      <c r="AD100" s="26"/>
      <c r="AE100" s="26">
        <f t="shared" si="10"/>
        <v>700</v>
      </c>
      <c r="AF100" s="166"/>
    </row>
    <row r="101" spans="3:32" ht="14.25">
      <c r="C101" s="19">
        <v>4060</v>
      </c>
      <c r="D101" s="1" t="s">
        <v>159</v>
      </c>
      <c r="E101" s="7">
        <v>0</v>
      </c>
      <c r="F101" s="9">
        <v>63.95</v>
      </c>
      <c r="G101" s="9"/>
      <c r="H101" s="7">
        <v>124.52</v>
      </c>
      <c r="I101" s="9">
        <v>243.06</v>
      </c>
      <c r="J101" s="9">
        <v>348.03</v>
      </c>
      <c r="K101" s="9">
        <v>241.72</v>
      </c>
      <c r="L101" s="9">
        <v>274.81</v>
      </c>
      <c r="M101" s="9">
        <v>112.42</v>
      </c>
      <c r="N101" s="9">
        <v>161.06</v>
      </c>
      <c r="O101" s="9">
        <v>56.62</v>
      </c>
      <c r="P101" s="9">
        <v>125.61</v>
      </c>
      <c r="Q101" s="9">
        <v>356.39</v>
      </c>
      <c r="R101" s="9">
        <v>372.69</v>
      </c>
      <c r="S101" s="9">
        <v>279.6</v>
      </c>
      <c r="T101" s="9">
        <v>264.25</v>
      </c>
      <c r="U101" s="139">
        <v>727.43</v>
      </c>
      <c r="V101" s="139">
        <v>418.95</v>
      </c>
      <c r="W101" s="139">
        <v>565.88</v>
      </c>
      <c r="X101" s="139">
        <v>683.79</v>
      </c>
      <c r="Y101" s="26">
        <v>400</v>
      </c>
      <c r="Z101" s="167">
        <f t="shared" si="11"/>
        <v>400</v>
      </c>
      <c r="AA101" s="137">
        <v>386.88</v>
      </c>
      <c r="AB101" s="64">
        <f t="shared" si="9"/>
        <v>0.9672</v>
      </c>
      <c r="AC101" s="26">
        <v>400</v>
      </c>
      <c r="AD101" s="26"/>
      <c r="AE101" s="26">
        <f t="shared" si="10"/>
        <v>400</v>
      </c>
      <c r="AF101" s="166"/>
    </row>
    <row r="102" spans="3:32" ht="14.25">
      <c r="C102" s="19">
        <v>4070</v>
      </c>
      <c r="D102" s="1" t="s">
        <v>431</v>
      </c>
      <c r="E102" s="7">
        <v>254</v>
      </c>
      <c r="F102" s="9">
        <v>734.05</v>
      </c>
      <c r="G102" s="9">
        <v>7482.48</v>
      </c>
      <c r="H102" s="7">
        <v>7255.6</v>
      </c>
      <c r="I102" s="9">
        <v>7484.23</v>
      </c>
      <c r="J102" s="9">
        <v>7439.45</v>
      </c>
      <c r="K102" s="9">
        <v>7988.35</v>
      </c>
      <c r="L102" s="9">
        <v>8932.31</v>
      </c>
      <c r="M102" s="9">
        <v>9805.47</v>
      </c>
      <c r="N102" s="9">
        <v>9373.3</v>
      </c>
      <c r="O102" s="9">
        <v>10643.66</v>
      </c>
      <c r="P102" s="9">
        <v>9902.55</v>
      </c>
      <c r="Q102" s="9">
        <v>10879.84</v>
      </c>
      <c r="R102" s="9">
        <v>9556.59</v>
      </c>
      <c r="S102" s="9">
        <v>10606.24</v>
      </c>
      <c r="T102" s="9">
        <v>9392.39</v>
      </c>
      <c r="U102" s="139">
        <v>13132.18</v>
      </c>
      <c r="V102" s="139">
        <v>12976.41</v>
      </c>
      <c r="W102" s="139">
        <v>15095.1</v>
      </c>
      <c r="X102" s="139">
        <v>11511.89</v>
      </c>
      <c r="Y102" s="26">
        <v>13000</v>
      </c>
      <c r="Z102" s="167">
        <f t="shared" si="11"/>
        <v>13000</v>
      </c>
      <c r="AA102" s="137">
        <v>13072.1</v>
      </c>
      <c r="AB102" s="64">
        <f t="shared" si="9"/>
        <v>1.0055461538461539</v>
      </c>
      <c r="AC102" s="26">
        <v>13000</v>
      </c>
      <c r="AD102" s="26"/>
      <c r="AE102" s="26">
        <f t="shared" si="10"/>
        <v>13000</v>
      </c>
      <c r="AF102" s="166"/>
    </row>
    <row r="103" spans="3:32" ht="14.25">
      <c r="C103" s="19">
        <v>4090</v>
      </c>
      <c r="D103" s="1" t="s">
        <v>95</v>
      </c>
      <c r="E103" s="7">
        <v>468</v>
      </c>
      <c r="F103" s="9">
        <v>4226.65</v>
      </c>
      <c r="G103" s="9">
        <v>957.99</v>
      </c>
      <c r="H103" s="7">
        <v>998.5</v>
      </c>
      <c r="I103" s="9">
        <v>582.7</v>
      </c>
      <c r="J103" s="9">
        <v>999.5</v>
      </c>
      <c r="K103" s="9">
        <v>1668.1</v>
      </c>
      <c r="L103" s="9">
        <v>1458.26</v>
      </c>
      <c r="M103" s="9">
        <v>762.79</v>
      </c>
      <c r="N103" s="9">
        <v>893.3</v>
      </c>
      <c r="O103" s="9">
        <v>590.55</v>
      </c>
      <c r="P103" s="9">
        <v>725.48</v>
      </c>
      <c r="Q103" s="9">
        <v>139.24</v>
      </c>
      <c r="R103" s="9">
        <v>-483.37</v>
      </c>
      <c r="S103" s="9">
        <v>64.66</v>
      </c>
      <c r="T103" s="9">
        <v>334.07</v>
      </c>
      <c r="U103" s="139">
        <v>52.43</v>
      </c>
      <c r="V103" s="139">
        <v>0</v>
      </c>
      <c r="W103" s="139">
        <v>10.54</v>
      </c>
      <c r="X103" s="139">
        <v>0</v>
      </c>
      <c r="Y103" s="26">
        <v>500</v>
      </c>
      <c r="Z103" s="167">
        <f t="shared" si="11"/>
        <v>500</v>
      </c>
      <c r="AA103" s="137">
        <v>0</v>
      </c>
      <c r="AB103" s="64">
        <f t="shared" si="9"/>
        <v>0</v>
      </c>
      <c r="AC103" s="26">
        <v>500</v>
      </c>
      <c r="AD103" s="26"/>
      <c r="AE103" s="26">
        <f t="shared" si="10"/>
        <v>500</v>
      </c>
      <c r="AF103" s="166"/>
    </row>
    <row r="104" spans="3:32" ht="14.25">
      <c r="C104" s="19">
        <v>4480</v>
      </c>
      <c r="D104" s="1" t="s">
        <v>96</v>
      </c>
      <c r="E104" s="7">
        <v>1480</v>
      </c>
      <c r="F104" s="9">
        <v>1178.67</v>
      </c>
      <c r="G104" s="9">
        <v>207.95</v>
      </c>
      <c r="H104" s="7">
        <v>1482.15</v>
      </c>
      <c r="I104" s="9">
        <v>1820.57</v>
      </c>
      <c r="J104" s="9">
        <v>2199.3</v>
      </c>
      <c r="K104" s="9">
        <v>976.71</v>
      </c>
      <c r="L104" s="9">
        <v>1475.78</v>
      </c>
      <c r="M104" s="9">
        <v>1185.08</v>
      </c>
      <c r="N104" s="9">
        <v>981.62</v>
      </c>
      <c r="O104" s="9">
        <v>1449.88</v>
      </c>
      <c r="P104" s="9">
        <v>471.46</v>
      </c>
      <c r="Q104" s="9">
        <v>253</v>
      </c>
      <c r="R104" s="9">
        <v>420</v>
      </c>
      <c r="S104" s="9">
        <v>0</v>
      </c>
      <c r="T104" s="9">
        <v>0</v>
      </c>
      <c r="U104" s="139">
        <v>100</v>
      </c>
      <c r="V104" s="139">
        <v>131.96</v>
      </c>
      <c r="W104" s="139">
        <v>116</v>
      </c>
      <c r="X104" s="139">
        <v>0</v>
      </c>
      <c r="Y104" s="26">
        <v>1100</v>
      </c>
      <c r="Z104" s="167">
        <f t="shared" si="11"/>
        <v>1100</v>
      </c>
      <c r="AA104" s="137">
        <v>0</v>
      </c>
      <c r="AB104" s="64">
        <f t="shared" si="9"/>
        <v>0</v>
      </c>
      <c r="AC104" s="26">
        <v>1100</v>
      </c>
      <c r="AD104" s="26"/>
      <c r="AE104" s="26">
        <f t="shared" si="10"/>
        <v>1100</v>
      </c>
      <c r="AF104" s="166"/>
    </row>
    <row r="105" spans="3:32" ht="14.25">
      <c r="C105" s="19" t="s">
        <v>442</v>
      </c>
      <c r="D105" s="1" t="s">
        <v>395</v>
      </c>
      <c r="E105" s="7">
        <v>6283</v>
      </c>
      <c r="F105" s="9"/>
      <c r="G105" s="9">
        <v>13022.34</v>
      </c>
      <c r="H105" s="7">
        <v>10263.99</v>
      </c>
      <c r="I105" s="9">
        <v>7319.69</v>
      </c>
      <c r="J105" s="9">
        <v>8200.08</v>
      </c>
      <c r="K105" s="9">
        <v>8795.79</v>
      </c>
      <c r="L105" s="9">
        <v>7998.08</v>
      </c>
      <c r="M105" s="9">
        <v>12073.17</v>
      </c>
      <c r="N105" s="9">
        <v>10834.7</v>
      </c>
      <c r="O105" s="9">
        <v>13414.4</v>
      </c>
      <c r="P105" s="9">
        <v>17199.4</v>
      </c>
      <c r="Q105" s="9">
        <v>15162.27</v>
      </c>
      <c r="R105" s="9">
        <v>19455.25</v>
      </c>
      <c r="S105" s="9">
        <v>14836.74</v>
      </c>
      <c r="T105" s="9">
        <v>16044.11</v>
      </c>
      <c r="U105" s="139">
        <v>16527.69</v>
      </c>
      <c r="V105" s="139">
        <v>17386.96</v>
      </c>
      <c r="W105" s="139">
        <v>21824.9</v>
      </c>
      <c r="X105" s="139">
        <v>18493.16</v>
      </c>
      <c r="Y105" s="26">
        <v>22000</v>
      </c>
      <c r="Z105" s="167">
        <f t="shared" si="11"/>
        <v>22000</v>
      </c>
      <c r="AA105" s="137">
        <v>18341.6</v>
      </c>
      <c r="AB105" s="64">
        <f t="shared" si="9"/>
        <v>0.8337090909090908</v>
      </c>
      <c r="AC105" s="26">
        <v>22000</v>
      </c>
      <c r="AD105" s="26"/>
      <c r="AE105" s="26">
        <f t="shared" si="10"/>
        <v>22000</v>
      </c>
      <c r="AF105" s="166"/>
    </row>
    <row r="106" spans="3:32" ht="14.25">
      <c r="C106" s="19" t="s">
        <v>443</v>
      </c>
      <c r="D106" s="1" t="s">
        <v>396</v>
      </c>
      <c r="E106" s="7">
        <v>899</v>
      </c>
      <c r="F106" s="9">
        <v>697.12</v>
      </c>
      <c r="G106" s="9">
        <v>701.95</v>
      </c>
      <c r="H106" s="7">
        <v>155</v>
      </c>
      <c r="I106" s="9">
        <v>250</v>
      </c>
      <c r="J106" s="9">
        <v>250</v>
      </c>
      <c r="K106" s="9">
        <v>761.36</v>
      </c>
      <c r="L106" s="9">
        <v>785.12</v>
      </c>
      <c r="M106" s="9">
        <v>3222.16</v>
      </c>
      <c r="N106" s="9">
        <v>783.28</v>
      </c>
      <c r="O106" s="9">
        <v>840.8</v>
      </c>
      <c r="P106" s="9">
        <v>849.92</v>
      </c>
      <c r="Q106" s="9">
        <v>867.2</v>
      </c>
      <c r="R106" s="9">
        <v>763.2</v>
      </c>
      <c r="S106" s="9">
        <v>892.96</v>
      </c>
      <c r="T106" s="9">
        <v>936.56</v>
      </c>
      <c r="U106" s="139">
        <v>1355.56</v>
      </c>
      <c r="V106" s="139">
        <v>862.32</v>
      </c>
      <c r="W106" s="139">
        <v>722.67</v>
      </c>
      <c r="X106" s="139">
        <v>804.5</v>
      </c>
      <c r="Y106" s="26">
        <v>1200</v>
      </c>
      <c r="Z106" s="167">
        <f t="shared" si="11"/>
        <v>1200</v>
      </c>
      <c r="AA106" s="137">
        <v>953.32</v>
      </c>
      <c r="AB106" s="64">
        <f t="shared" si="9"/>
        <v>0.7944333333333333</v>
      </c>
      <c r="AC106" s="26">
        <v>1200</v>
      </c>
      <c r="AD106" s="26"/>
      <c r="AE106" s="26">
        <f t="shared" si="10"/>
        <v>1200</v>
      </c>
      <c r="AF106" s="166"/>
    </row>
    <row r="107" spans="3:32" ht="14.25">
      <c r="C107" s="19" t="s">
        <v>99</v>
      </c>
      <c r="D107" s="1" t="s">
        <v>704</v>
      </c>
      <c r="E107" s="7"/>
      <c r="F107" s="9"/>
      <c r="G107" s="9"/>
      <c r="H107" s="7"/>
      <c r="I107" s="9">
        <v>1532.54</v>
      </c>
      <c r="J107" s="9">
        <v>4072.86</v>
      </c>
      <c r="K107" s="9">
        <v>7011.88</v>
      </c>
      <c r="L107" s="9">
        <v>7279.15</v>
      </c>
      <c r="M107" s="9">
        <v>7483.14</v>
      </c>
      <c r="N107" s="9">
        <v>7845.28</v>
      </c>
      <c r="O107" s="9">
        <v>8072.93</v>
      </c>
      <c r="P107" s="9">
        <v>7757.55</v>
      </c>
      <c r="Q107" s="9">
        <v>7877.84</v>
      </c>
      <c r="R107" s="9">
        <v>8024.4</v>
      </c>
      <c r="S107" s="9">
        <v>8536.1</v>
      </c>
      <c r="T107" s="9">
        <v>8510.51</v>
      </c>
      <c r="U107" s="139">
        <v>9474.62</v>
      </c>
      <c r="V107" s="139">
        <v>8919.23</v>
      </c>
      <c r="W107" s="139">
        <v>9132.88</v>
      </c>
      <c r="X107" s="139">
        <v>8218.63</v>
      </c>
      <c r="Y107" s="26">
        <v>10100</v>
      </c>
      <c r="Z107" s="167">
        <f t="shared" si="11"/>
        <v>10100</v>
      </c>
      <c r="AA107" s="137">
        <v>6543.04</v>
      </c>
      <c r="AB107" s="64">
        <f t="shared" si="9"/>
        <v>0.6478257425742574</v>
      </c>
      <c r="AC107" s="26">
        <v>10300</v>
      </c>
      <c r="AD107" s="26"/>
      <c r="AE107" s="26">
        <f t="shared" si="10"/>
        <v>10300</v>
      </c>
      <c r="AF107" s="166"/>
    </row>
    <row r="108" spans="1:32" ht="15" thickBot="1">
      <c r="A108" s="31"/>
      <c r="B108" s="32"/>
      <c r="C108" s="32" t="s">
        <v>101</v>
      </c>
      <c r="D108" s="38" t="s">
        <v>365</v>
      </c>
      <c r="E108" s="34"/>
      <c r="F108" s="35"/>
      <c r="G108" s="35"/>
      <c r="H108" s="34"/>
      <c r="I108" s="35">
        <v>3.2</v>
      </c>
      <c r="J108" s="35">
        <v>8.32</v>
      </c>
      <c r="K108" s="35">
        <v>86.72</v>
      </c>
      <c r="L108" s="35">
        <v>118.96</v>
      </c>
      <c r="M108" s="35">
        <v>121.16</v>
      </c>
      <c r="N108" s="35">
        <v>121.16</v>
      </c>
      <c r="O108" s="35">
        <v>124.06</v>
      </c>
      <c r="P108" s="35">
        <v>121.16</v>
      </c>
      <c r="Q108" s="35">
        <v>121.16</v>
      </c>
      <c r="R108" s="35">
        <v>121.16</v>
      </c>
      <c r="S108" s="35">
        <v>125.82</v>
      </c>
      <c r="T108" s="35">
        <v>121.16</v>
      </c>
      <c r="U108" s="150">
        <v>102.52</v>
      </c>
      <c r="V108" s="150">
        <v>121.16</v>
      </c>
      <c r="W108" s="150">
        <v>121.16</v>
      </c>
      <c r="X108" s="150">
        <v>107.18</v>
      </c>
      <c r="Y108" s="36">
        <v>125</v>
      </c>
      <c r="Z108" s="138">
        <f t="shared" si="11"/>
        <v>125</v>
      </c>
      <c r="AA108" s="138">
        <v>88.54</v>
      </c>
      <c r="AB108" s="65">
        <f t="shared" si="9"/>
        <v>0.7083200000000001</v>
      </c>
      <c r="AC108" s="36">
        <v>125</v>
      </c>
      <c r="AD108" s="36"/>
      <c r="AE108" s="36">
        <f t="shared" si="10"/>
        <v>125</v>
      </c>
      <c r="AF108" s="166"/>
    </row>
    <row r="109" spans="4:32" ht="14.25">
      <c r="D109" s="1" t="s">
        <v>513</v>
      </c>
      <c r="E109" s="7">
        <f aca="true" t="shared" si="12" ref="E109:AA109">SUM(E96:E108)</f>
        <v>103081</v>
      </c>
      <c r="F109" s="7">
        <f t="shared" si="12"/>
        <v>112415.90999999997</v>
      </c>
      <c r="G109" s="7">
        <f t="shared" si="12"/>
        <v>113238.67999999998</v>
      </c>
      <c r="H109" s="7">
        <f t="shared" si="12"/>
        <v>87906.28000000001</v>
      </c>
      <c r="I109" s="7">
        <f t="shared" si="12"/>
        <v>78858.8</v>
      </c>
      <c r="J109" s="7">
        <f t="shared" si="12"/>
        <v>87520.28000000001</v>
      </c>
      <c r="K109" s="7">
        <f t="shared" si="12"/>
        <v>131307.64</v>
      </c>
      <c r="L109" s="7">
        <f t="shared" si="12"/>
        <v>135582.54999999996</v>
      </c>
      <c r="M109" s="7">
        <f t="shared" si="12"/>
        <v>141923.43000000002</v>
      </c>
      <c r="N109" s="7">
        <f t="shared" si="12"/>
        <v>143981.06</v>
      </c>
      <c r="O109" s="7">
        <f t="shared" si="12"/>
        <v>148644.82</v>
      </c>
      <c r="P109" s="7">
        <f t="shared" si="12"/>
        <v>147090.78000000003</v>
      </c>
      <c r="Q109" s="7">
        <f t="shared" si="12"/>
        <v>146540.4</v>
      </c>
      <c r="R109" s="7">
        <f t="shared" si="12"/>
        <v>157320.7</v>
      </c>
      <c r="S109" s="141">
        <f t="shared" si="12"/>
        <v>157249.66</v>
      </c>
      <c r="T109" s="141">
        <f t="shared" si="12"/>
        <v>158073.69999999998</v>
      </c>
      <c r="U109" s="141">
        <f t="shared" si="12"/>
        <v>176748.97999999998</v>
      </c>
      <c r="V109" s="141">
        <f t="shared" si="12"/>
        <v>167846.78</v>
      </c>
      <c r="W109" s="141">
        <f t="shared" si="12"/>
        <v>176145.51000000004</v>
      </c>
      <c r="X109" s="141">
        <f t="shared" si="12"/>
        <v>168710.31</v>
      </c>
      <c r="Y109" s="141">
        <f t="shared" si="12"/>
        <v>187825</v>
      </c>
      <c r="Z109" s="141">
        <f t="shared" si="12"/>
        <v>187825</v>
      </c>
      <c r="AA109" s="141">
        <f t="shared" si="12"/>
        <v>135892.51000000004</v>
      </c>
      <c r="AB109" s="64">
        <f>SUM(AA109/Z109)</f>
        <v>0.7235059763077335</v>
      </c>
      <c r="AC109" s="7">
        <f>SUM(AC96:AC108)</f>
        <v>191025</v>
      </c>
      <c r="AD109" s="7">
        <f>SUM(AD96:AD108)</f>
        <v>0</v>
      </c>
      <c r="AE109" s="7">
        <f>SUM(AE96:AE108)</f>
        <v>191025</v>
      </c>
      <c r="AF109" s="166"/>
    </row>
    <row r="110" spans="5:32" ht="14.25">
      <c r="E110" s="7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39"/>
      <c r="V110" s="139"/>
      <c r="W110" s="139"/>
      <c r="X110" s="139"/>
      <c r="AB110" s="64"/>
      <c r="AC110" s="26"/>
      <c r="AD110" s="26"/>
      <c r="AE110" s="26"/>
      <c r="AF110" s="166"/>
    </row>
    <row r="111" spans="1:32" ht="14.25">
      <c r="A111" s="21" t="s">
        <v>409</v>
      </c>
      <c r="B111" s="19">
        <v>8134</v>
      </c>
      <c r="C111" s="19" t="s">
        <v>523</v>
      </c>
      <c r="D111" s="1" t="s">
        <v>444</v>
      </c>
      <c r="E111" s="7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39"/>
      <c r="V111" s="139"/>
      <c r="W111" s="139"/>
      <c r="X111" s="139"/>
      <c r="AB111" s="64"/>
      <c r="AC111" s="26"/>
      <c r="AD111" s="26"/>
      <c r="AE111" s="26"/>
      <c r="AF111" s="166"/>
    </row>
    <row r="112" spans="3:32" ht="14.25">
      <c r="C112" s="19">
        <v>2400</v>
      </c>
      <c r="D112" s="1" t="s">
        <v>107</v>
      </c>
      <c r="E112" s="7">
        <v>69318</v>
      </c>
      <c r="F112" s="9">
        <v>8508.87</v>
      </c>
      <c r="G112" s="9">
        <v>15000</v>
      </c>
      <c r="H112" s="7">
        <v>10625.59</v>
      </c>
      <c r="I112" s="9">
        <v>15236.98</v>
      </c>
      <c r="J112" s="9">
        <v>20000</v>
      </c>
      <c r="K112" s="9">
        <v>19656.52</v>
      </c>
      <c r="L112" s="9">
        <v>7651.31</v>
      </c>
      <c r="M112" s="9">
        <v>20000</v>
      </c>
      <c r="N112" s="9">
        <v>18304.91</v>
      </c>
      <c r="O112" s="9">
        <v>19218</v>
      </c>
      <c r="P112" s="9">
        <v>17483.31</v>
      </c>
      <c r="Q112" s="9">
        <v>18000</v>
      </c>
      <c r="R112" s="9">
        <v>2981.4</v>
      </c>
      <c r="S112" s="9">
        <v>17926.51</v>
      </c>
      <c r="T112" s="9">
        <v>30026.82</v>
      </c>
      <c r="U112" s="139">
        <v>8229.41</v>
      </c>
      <c r="V112" s="139">
        <v>13083.57</v>
      </c>
      <c r="W112" s="139">
        <v>6436.17</v>
      </c>
      <c r="X112" s="139">
        <v>5861.03</v>
      </c>
      <c r="Y112" s="26">
        <v>10000</v>
      </c>
      <c r="Z112" s="137">
        <f>Y112</f>
        <v>10000</v>
      </c>
      <c r="AA112" s="137">
        <v>574.28</v>
      </c>
      <c r="AB112" s="64">
        <f>SUM(AA112/Z112)</f>
        <v>0.057428</v>
      </c>
      <c r="AC112" s="26">
        <v>10000</v>
      </c>
      <c r="AD112" s="26"/>
      <c r="AE112" s="26">
        <f aca="true" t="shared" si="13" ref="AE112:AE119">SUM(AC112:AD112)</f>
        <v>10000</v>
      </c>
      <c r="AF112" s="166"/>
    </row>
    <row r="113" spans="3:32" ht="14.25">
      <c r="C113" s="19" t="s">
        <v>843</v>
      </c>
      <c r="D113" s="1" t="s">
        <v>445</v>
      </c>
      <c r="E113" s="7">
        <v>0</v>
      </c>
      <c r="F113" s="9"/>
      <c r="G113" s="9">
        <v>5451.6</v>
      </c>
      <c r="H113" s="7">
        <v>23251.04</v>
      </c>
      <c r="I113" s="9">
        <v>8014.94</v>
      </c>
      <c r="J113" s="9">
        <v>4789.04</v>
      </c>
      <c r="K113" s="9">
        <v>3356.07</v>
      </c>
      <c r="L113" s="9">
        <v>5276.38</v>
      </c>
      <c r="M113" s="9">
        <v>2571.67</v>
      </c>
      <c r="N113" s="9">
        <v>2576.57</v>
      </c>
      <c r="O113" s="9">
        <v>4154.29</v>
      </c>
      <c r="P113" s="9">
        <v>9573.29</v>
      </c>
      <c r="Q113" s="9">
        <v>8303.27</v>
      </c>
      <c r="R113" s="9">
        <v>18834.95</v>
      </c>
      <c r="S113" s="9">
        <v>9910.82</v>
      </c>
      <c r="T113" s="9">
        <v>13208.1</v>
      </c>
      <c r="U113" s="139">
        <v>5980.78</v>
      </c>
      <c r="V113" s="139">
        <v>2755.49</v>
      </c>
      <c r="W113" s="139">
        <v>4451.42</v>
      </c>
      <c r="X113" s="139">
        <f>1230.46+3828</f>
        <v>5058.46</v>
      </c>
      <c r="Y113" s="26">
        <v>10000</v>
      </c>
      <c r="Z113" s="137">
        <f aca="true" t="shared" si="14" ref="Z113:Z119">Y113</f>
        <v>10000</v>
      </c>
      <c r="AA113" s="137">
        <v>2816.96</v>
      </c>
      <c r="AB113" s="64">
        <f>SUM(AA113/Z113)</f>
        <v>0.281696</v>
      </c>
      <c r="AC113" s="26">
        <v>10000</v>
      </c>
      <c r="AD113" s="26"/>
      <c r="AE113" s="26">
        <f t="shared" si="13"/>
        <v>10000</v>
      </c>
      <c r="AF113" s="166"/>
    </row>
    <row r="114" spans="3:32" ht="14.25">
      <c r="C114" s="19" t="s">
        <v>1302</v>
      </c>
      <c r="D114" s="1" t="s">
        <v>445</v>
      </c>
      <c r="E114" s="7"/>
      <c r="F114" s="9"/>
      <c r="G114" s="9"/>
      <c r="H114" s="7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>
        <v>0</v>
      </c>
      <c r="T114" s="9">
        <v>0</v>
      </c>
      <c r="U114" s="139">
        <v>0</v>
      </c>
      <c r="V114" s="139">
        <v>601</v>
      </c>
      <c r="W114" s="139">
        <v>0</v>
      </c>
      <c r="X114" s="139">
        <v>0</v>
      </c>
      <c r="Y114" s="26">
        <v>0</v>
      </c>
      <c r="Z114" s="137">
        <f t="shared" si="14"/>
        <v>0</v>
      </c>
      <c r="AA114" s="137">
        <v>0</v>
      </c>
      <c r="AB114" s="64">
        <v>0</v>
      </c>
      <c r="AC114" s="26">
        <v>0</v>
      </c>
      <c r="AD114" s="26"/>
      <c r="AE114" s="26">
        <f t="shared" si="13"/>
        <v>0</v>
      </c>
      <c r="AF114" s="166"/>
    </row>
    <row r="115" spans="3:32" ht="14.25">
      <c r="C115" s="19">
        <v>4235</v>
      </c>
      <c r="D115" s="1" t="s">
        <v>206</v>
      </c>
      <c r="E115" s="7">
        <v>19971</v>
      </c>
      <c r="F115" s="9">
        <v>12189.92</v>
      </c>
      <c r="G115" s="9"/>
      <c r="H115" s="7"/>
      <c r="I115" s="9"/>
      <c r="J115" s="9"/>
      <c r="K115" s="9">
        <v>0</v>
      </c>
      <c r="L115" s="9">
        <v>0</v>
      </c>
      <c r="M115" s="9">
        <v>0</v>
      </c>
      <c r="N115" s="9">
        <v>0</v>
      </c>
      <c r="O115" s="9"/>
      <c r="P115" s="9"/>
      <c r="Q115" s="9">
        <v>0</v>
      </c>
      <c r="R115" s="9">
        <v>0</v>
      </c>
      <c r="S115" s="9">
        <v>0</v>
      </c>
      <c r="T115" s="9">
        <v>1983.98</v>
      </c>
      <c r="U115" s="139">
        <v>764.17</v>
      </c>
      <c r="V115" s="139">
        <v>0</v>
      </c>
      <c r="W115" s="139">
        <v>3232.72</v>
      </c>
      <c r="X115" s="139">
        <v>0</v>
      </c>
      <c r="Y115" s="26">
        <v>0</v>
      </c>
      <c r="Z115" s="137">
        <f t="shared" si="14"/>
        <v>0</v>
      </c>
      <c r="AA115" s="137">
        <v>0</v>
      </c>
      <c r="AB115" s="64">
        <v>1</v>
      </c>
      <c r="AC115" s="26">
        <v>0</v>
      </c>
      <c r="AD115" s="26"/>
      <c r="AE115" s="26">
        <f t="shared" si="13"/>
        <v>0</v>
      </c>
      <c r="AF115" s="166"/>
    </row>
    <row r="116" spans="3:32" ht="14.25">
      <c r="C116" s="19" t="s">
        <v>446</v>
      </c>
      <c r="D116" s="1" t="s">
        <v>447</v>
      </c>
      <c r="E116" s="7">
        <v>44649</v>
      </c>
      <c r="F116" s="9"/>
      <c r="G116" s="9"/>
      <c r="H116" s="7"/>
      <c r="I116" s="9"/>
      <c r="J116" s="9"/>
      <c r="K116" s="9">
        <v>0</v>
      </c>
      <c r="L116" s="9">
        <v>0</v>
      </c>
      <c r="M116" s="9">
        <v>0</v>
      </c>
      <c r="N116" s="9">
        <v>0</v>
      </c>
      <c r="O116" s="9"/>
      <c r="P116" s="9"/>
      <c r="Q116" s="9">
        <v>0</v>
      </c>
      <c r="R116" s="9">
        <v>0</v>
      </c>
      <c r="S116" s="9">
        <v>0</v>
      </c>
      <c r="T116" s="9">
        <v>0</v>
      </c>
      <c r="U116" s="139">
        <v>0</v>
      </c>
      <c r="V116" s="139">
        <v>0</v>
      </c>
      <c r="W116" s="139">
        <v>0</v>
      </c>
      <c r="X116" s="139">
        <v>0</v>
      </c>
      <c r="Y116" s="26">
        <v>0</v>
      </c>
      <c r="Z116" s="137">
        <f t="shared" si="14"/>
        <v>0</v>
      </c>
      <c r="AA116" s="137">
        <v>0</v>
      </c>
      <c r="AB116" s="64">
        <v>0</v>
      </c>
      <c r="AC116" s="26">
        <v>0</v>
      </c>
      <c r="AD116" s="26"/>
      <c r="AE116" s="26">
        <f t="shared" si="13"/>
        <v>0</v>
      </c>
      <c r="AF116" s="166"/>
    </row>
    <row r="117" spans="3:32" ht="14.25">
      <c r="C117" s="19" t="s">
        <v>814</v>
      </c>
      <c r="D117" s="1" t="s">
        <v>448</v>
      </c>
      <c r="E117" s="7">
        <v>0</v>
      </c>
      <c r="F117" s="9">
        <v>51680</v>
      </c>
      <c r="G117" s="9">
        <v>49434.4</v>
      </c>
      <c r="H117" s="7">
        <v>43168</v>
      </c>
      <c r="I117" s="9">
        <v>51072</v>
      </c>
      <c r="J117" s="9">
        <v>69046</v>
      </c>
      <c r="K117" s="9">
        <v>66900</v>
      </c>
      <c r="L117" s="9">
        <v>85050</v>
      </c>
      <c r="M117" s="9">
        <v>93750</v>
      </c>
      <c r="N117" s="9">
        <v>75000</v>
      </c>
      <c r="O117" s="9">
        <v>79750</v>
      </c>
      <c r="P117" s="9">
        <v>45375</v>
      </c>
      <c r="Q117" s="9">
        <v>56375</v>
      </c>
      <c r="R117" s="9">
        <v>67375</v>
      </c>
      <c r="S117" s="9">
        <v>74250</v>
      </c>
      <c r="T117" s="9">
        <v>69934.91</v>
      </c>
      <c r="U117" s="139">
        <v>86625</v>
      </c>
      <c r="V117" s="139">
        <v>97892.81</v>
      </c>
      <c r="W117" s="139">
        <v>82500</v>
      </c>
      <c r="X117" s="139">
        <v>78375</v>
      </c>
      <c r="Y117" s="26">
        <v>40000</v>
      </c>
      <c r="Z117" s="137">
        <f t="shared" si="14"/>
        <v>40000</v>
      </c>
      <c r="AA117" s="137">
        <f>8250+36286.6</f>
        <v>44536.6</v>
      </c>
      <c r="AB117" s="64">
        <f>SUM(AA117/Z117)</f>
        <v>1.113415</v>
      </c>
      <c r="AC117" s="26">
        <v>40000</v>
      </c>
      <c r="AD117" s="26"/>
      <c r="AE117" s="26">
        <f t="shared" si="13"/>
        <v>40000</v>
      </c>
      <c r="AF117" s="166"/>
    </row>
    <row r="118" spans="3:32" ht="14.25">
      <c r="C118" s="19" t="s">
        <v>1303</v>
      </c>
      <c r="D118" s="1" t="s">
        <v>1304</v>
      </c>
      <c r="E118" s="7"/>
      <c r="F118" s="9"/>
      <c r="G118" s="9"/>
      <c r="H118" s="7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>
        <v>0</v>
      </c>
      <c r="T118" s="9">
        <v>0</v>
      </c>
      <c r="U118" s="139">
        <v>0</v>
      </c>
      <c r="V118" s="139">
        <v>15125</v>
      </c>
      <c r="W118" s="139">
        <v>0</v>
      </c>
      <c r="X118" s="139">
        <v>0</v>
      </c>
      <c r="Y118" s="26">
        <v>0</v>
      </c>
      <c r="Z118" s="137">
        <f t="shared" si="14"/>
        <v>0</v>
      </c>
      <c r="AA118" s="137">
        <v>0</v>
      </c>
      <c r="AB118" s="64">
        <v>0</v>
      </c>
      <c r="AC118" s="26">
        <v>0</v>
      </c>
      <c r="AD118" s="26"/>
      <c r="AE118" s="26">
        <f t="shared" si="13"/>
        <v>0</v>
      </c>
      <c r="AF118" s="166"/>
    </row>
    <row r="119" spans="3:32" ht="15" thickBot="1">
      <c r="C119" s="32" t="s">
        <v>433</v>
      </c>
      <c r="D119" s="38" t="s">
        <v>263</v>
      </c>
      <c r="E119" s="34">
        <v>23389</v>
      </c>
      <c r="F119" s="35">
        <v>18592.79</v>
      </c>
      <c r="G119" s="35">
        <v>15000</v>
      </c>
      <c r="H119" s="34">
        <v>14663</v>
      </c>
      <c r="I119" s="35">
        <v>19643.11</v>
      </c>
      <c r="J119" s="35">
        <v>22081.93</v>
      </c>
      <c r="K119" s="35">
        <v>20000</v>
      </c>
      <c r="L119" s="35">
        <v>20000</v>
      </c>
      <c r="M119" s="35">
        <v>17930</v>
      </c>
      <c r="N119" s="35">
        <v>10758</v>
      </c>
      <c r="O119" s="35">
        <v>11132</v>
      </c>
      <c r="P119" s="35">
        <v>11880</v>
      </c>
      <c r="Q119" s="35">
        <v>7920</v>
      </c>
      <c r="R119" s="35">
        <v>15000</v>
      </c>
      <c r="S119" s="35">
        <v>14355</v>
      </c>
      <c r="T119" s="35">
        <v>16148</v>
      </c>
      <c r="U119" s="150">
        <v>17149.44</v>
      </c>
      <c r="V119" s="150">
        <v>17578.88</v>
      </c>
      <c r="W119" s="150">
        <v>32118.34</v>
      </c>
      <c r="X119" s="150">
        <v>0</v>
      </c>
      <c r="Y119" s="36">
        <v>50000</v>
      </c>
      <c r="Z119" s="138">
        <f t="shared" si="14"/>
        <v>50000</v>
      </c>
      <c r="AA119" s="138">
        <v>22852.8</v>
      </c>
      <c r="AB119" s="65">
        <v>0</v>
      </c>
      <c r="AC119" s="36">
        <v>85000</v>
      </c>
      <c r="AD119" s="36">
        <v>-5000</v>
      </c>
      <c r="AE119" s="36">
        <f t="shared" si="13"/>
        <v>80000</v>
      </c>
      <c r="AF119" s="166"/>
    </row>
    <row r="120" spans="3:32" ht="14.25">
      <c r="C120" s="1"/>
      <c r="D120" s="1" t="s">
        <v>384</v>
      </c>
      <c r="E120" s="9">
        <f aca="true" t="shared" si="15" ref="E120:T120">SUM(E112:E119)</f>
        <v>157327</v>
      </c>
      <c r="F120" s="9">
        <f t="shared" si="15"/>
        <v>90971.58000000002</v>
      </c>
      <c r="G120" s="9">
        <f t="shared" si="15"/>
        <v>84886</v>
      </c>
      <c r="H120" s="7">
        <f t="shared" si="15"/>
        <v>91707.63</v>
      </c>
      <c r="I120" s="9">
        <f t="shared" si="15"/>
        <v>93967.03</v>
      </c>
      <c r="J120" s="9">
        <f t="shared" si="15"/>
        <v>115916.97</v>
      </c>
      <c r="K120" s="9">
        <f t="shared" si="15"/>
        <v>109912.59</v>
      </c>
      <c r="L120" s="9">
        <f t="shared" si="15"/>
        <v>117977.69</v>
      </c>
      <c r="M120" s="9">
        <f t="shared" si="15"/>
        <v>134251.66999999998</v>
      </c>
      <c r="N120" s="9">
        <f t="shared" si="15"/>
        <v>106639.48</v>
      </c>
      <c r="O120" s="9">
        <f t="shared" si="15"/>
        <v>114254.29000000001</v>
      </c>
      <c r="P120" s="9">
        <f t="shared" si="15"/>
        <v>84311.6</v>
      </c>
      <c r="Q120" s="9">
        <f t="shared" si="15"/>
        <v>90598.27</v>
      </c>
      <c r="R120" s="9">
        <f t="shared" si="15"/>
        <v>104191.35</v>
      </c>
      <c r="S120" s="139">
        <f t="shared" si="15"/>
        <v>116442.33</v>
      </c>
      <c r="T120" s="139">
        <f t="shared" si="15"/>
        <v>131301.81</v>
      </c>
      <c r="U120" s="139">
        <f aca="true" t="shared" si="16" ref="U120:AA120">SUM(U112:U119)</f>
        <v>118748.8</v>
      </c>
      <c r="V120" s="139">
        <f t="shared" si="16"/>
        <v>147036.75</v>
      </c>
      <c r="W120" s="139">
        <f t="shared" si="16"/>
        <v>128738.65</v>
      </c>
      <c r="X120" s="139">
        <f t="shared" si="16"/>
        <v>89294.49</v>
      </c>
      <c r="Y120" s="139">
        <f t="shared" si="16"/>
        <v>110000</v>
      </c>
      <c r="Z120" s="139">
        <f t="shared" si="16"/>
        <v>110000</v>
      </c>
      <c r="AA120" s="139">
        <f t="shared" si="16"/>
        <v>70780.64</v>
      </c>
      <c r="AB120" s="64">
        <f>SUM(AA120/Z120)</f>
        <v>0.6434603636363636</v>
      </c>
      <c r="AC120" s="9">
        <f>SUM(AC112:AC119)</f>
        <v>145000</v>
      </c>
      <c r="AD120" s="9">
        <f>SUM(AD112:AD119)</f>
        <v>-5000</v>
      </c>
      <c r="AE120" s="9">
        <f>SUM(AE112:AE119)</f>
        <v>140000</v>
      </c>
      <c r="AF120" s="166"/>
    </row>
    <row r="121" spans="5:32" ht="14.25">
      <c r="E121" s="7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139"/>
      <c r="V121" s="139"/>
      <c r="W121" s="139"/>
      <c r="X121" s="139"/>
      <c r="AB121" s="64"/>
      <c r="AC121" s="26"/>
      <c r="AD121" s="26"/>
      <c r="AE121" s="26"/>
      <c r="AF121" s="166"/>
    </row>
    <row r="122" spans="2:32" ht="14.25">
      <c r="B122" s="19" t="s">
        <v>1301</v>
      </c>
      <c r="D122" s="1" t="s">
        <v>1299</v>
      </c>
      <c r="E122" s="7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39"/>
      <c r="V122" s="139">
        <v>59.99</v>
      </c>
      <c r="W122" s="139"/>
      <c r="X122" s="139"/>
      <c r="AB122" s="64"/>
      <c r="AC122" s="26"/>
      <c r="AD122" s="26"/>
      <c r="AE122" s="26"/>
      <c r="AF122" s="166"/>
    </row>
    <row r="123" spans="5:32" ht="14.25">
      <c r="E123" s="7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139"/>
      <c r="V123" s="139"/>
      <c r="W123" s="139"/>
      <c r="X123" s="139"/>
      <c r="Y123" s="139"/>
      <c r="Z123" s="139"/>
      <c r="AB123" s="64"/>
      <c r="AC123" s="26"/>
      <c r="AD123" s="26"/>
      <c r="AE123" s="26"/>
      <c r="AF123" s="166"/>
    </row>
    <row r="124" spans="3:32" ht="14.25">
      <c r="C124" s="19" t="s">
        <v>1171</v>
      </c>
      <c r="E124" s="7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39"/>
      <c r="V124" s="139"/>
      <c r="W124" s="139"/>
      <c r="X124" s="139"/>
      <c r="Y124" s="139"/>
      <c r="Z124" s="139"/>
      <c r="AB124" s="64"/>
      <c r="AC124" s="26">
        <v>0</v>
      </c>
      <c r="AD124" s="26"/>
      <c r="AE124" s="26">
        <f>SUM(AC124:AD124)</f>
        <v>0</v>
      </c>
      <c r="AF124" s="166"/>
    </row>
    <row r="125" spans="5:32" ht="14.25">
      <c r="E125" s="7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39"/>
      <c r="V125" s="139"/>
      <c r="W125" s="139"/>
      <c r="X125" s="139"/>
      <c r="AB125" s="64"/>
      <c r="AC125" s="26"/>
      <c r="AD125" s="26"/>
      <c r="AE125" s="26"/>
      <c r="AF125" s="166"/>
    </row>
    <row r="126" spans="1:32" ht="15" thickBot="1">
      <c r="A126" s="1" t="s">
        <v>890</v>
      </c>
      <c r="E126" s="9" t="e">
        <f>SUM(E35+E93+E109+E120+#REF!)</f>
        <v>#REF!</v>
      </c>
      <c r="F126" s="9" t="e">
        <f>SUM(F35+F93+F109+F120+#REF!)</f>
        <v>#REF!</v>
      </c>
      <c r="G126" s="39" t="e">
        <f>SUM(G35+G93+G109+G120+#REF!)</f>
        <v>#REF!</v>
      </c>
      <c r="H126" s="39" t="e">
        <f>SUM(H35+H93+H109+H120+#REF!)</f>
        <v>#REF!</v>
      </c>
      <c r="I126" s="39" t="e">
        <f>SUM(I35+I93+I109+I120+#REF!)</f>
        <v>#REF!</v>
      </c>
      <c r="J126" s="39" t="e">
        <f>SUM(J35+J93+J109+J120+#REF!)</f>
        <v>#REF!</v>
      </c>
      <c r="K126" s="39" t="e">
        <f>SUM(K35+K93+K109+K120+#REF!)</f>
        <v>#REF!</v>
      </c>
      <c r="L126" s="39" t="e">
        <f>SUM(L35+L93+L109+L120+#REF!)</f>
        <v>#REF!</v>
      </c>
      <c r="M126" s="39" t="e">
        <f>SUM(M35+M93+M109+M120+#REF!)</f>
        <v>#REF!</v>
      </c>
      <c r="N126" s="39" t="e">
        <f>SUM(N35+N93+N109+N120+#REF!)</f>
        <v>#REF!</v>
      </c>
      <c r="O126" s="39" t="e">
        <f>SUM(O35+O93+O109+O120+#REF!)</f>
        <v>#REF!</v>
      </c>
      <c r="P126" s="39" t="e">
        <f>SUM(P35+P93+P109+P120+#REF!)</f>
        <v>#REF!</v>
      </c>
      <c r="Q126" s="39" t="e">
        <f>SUM(Q35+Q93+Q109+Q120+#REF!)</f>
        <v>#REF!</v>
      </c>
      <c r="R126" s="39" t="e">
        <f>SUM(R35+R93+R109+R120+#REF!)</f>
        <v>#REF!</v>
      </c>
      <c r="S126" s="142">
        <f aca="true" t="shared" si="17" ref="S126:AA126">SUM(S35+S93+S109+S120)</f>
        <v>3484410.62</v>
      </c>
      <c r="T126" s="142">
        <f t="shared" si="17"/>
        <v>3474945.0300000007</v>
      </c>
      <c r="U126" s="142">
        <f t="shared" si="17"/>
        <v>3491752.25</v>
      </c>
      <c r="V126" s="142">
        <f t="shared" si="17"/>
        <v>3060992.4</v>
      </c>
      <c r="W126" s="142">
        <f t="shared" si="17"/>
        <v>3667411.49</v>
      </c>
      <c r="X126" s="142">
        <f t="shared" si="17"/>
        <v>3188340.2699999996</v>
      </c>
      <c r="Y126" s="142">
        <f t="shared" si="17"/>
        <v>4381585</v>
      </c>
      <c r="Z126" s="142">
        <f t="shared" si="17"/>
        <v>4381585</v>
      </c>
      <c r="AA126" s="142">
        <f t="shared" si="17"/>
        <v>2726766.7</v>
      </c>
      <c r="AB126" s="68">
        <f>SUM(AA126/Z126)</f>
        <v>0.6223242730655688</v>
      </c>
      <c r="AC126" s="142">
        <f>SUM(AC35+AC93+AC109+AC120+AC124)</f>
        <v>4648780</v>
      </c>
      <c r="AD126" s="142">
        <f>SUM(AD35+AD93+AD109+AD120+AD124)</f>
        <v>-45800</v>
      </c>
      <c r="AE126" s="142">
        <f>SUM(AE35+AE93+AE109+AE120+AC124)</f>
        <v>4602980</v>
      </c>
      <c r="AF126" s="166"/>
    </row>
    <row r="127" spans="5:31" ht="15" thickTop="1">
      <c r="E127" s="7"/>
      <c r="F127" s="25"/>
      <c r="G127" s="25"/>
      <c r="H127" s="9"/>
      <c r="I127" s="14" t="s">
        <v>901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33"/>
      <c r="V127" s="133"/>
      <c r="W127" s="133"/>
      <c r="X127" s="133"/>
      <c r="AC127" s="26"/>
      <c r="AD127" s="26"/>
      <c r="AE127" s="26"/>
    </row>
    <row r="128" spans="5:31" ht="14.25">
      <c r="E128" s="7"/>
      <c r="F128" s="25"/>
      <c r="G128" s="25"/>
      <c r="H128" s="9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33"/>
      <c r="V128" s="133"/>
      <c r="W128" s="133"/>
      <c r="X128" s="133"/>
      <c r="AC128" s="26"/>
      <c r="AD128" s="26"/>
      <c r="AE128" s="26"/>
    </row>
    <row r="129" spans="1:31" ht="14.25">
      <c r="A129" s="134" t="s">
        <v>482</v>
      </c>
      <c r="B129" s="134"/>
      <c r="C129" s="134"/>
      <c r="D129" s="180">
        <f ca="1">TODAY()</f>
        <v>45033</v>
      </c>
      <c r="E129" s="14" t="s">
        <v>0</v>
      </c>
      <c r="F129" s="14" t="s">
        <v>1</v>
      </c>
      <c r="G129" s="15" t="s">
        <v>2</v>
      </c>
      <c r="H129" s="14" t="s">
        <v>483</v>
      </c>
      <c r="I129" s="14" t="s">
        <v>484</v>
      </c>
      <c r="J129" s="14" t="s">
        <v>707</v>
      </c>
      <c r="K129" s="14" t="s">
        <v>894</v>
      </c>
      <c r="L129" s="14" t="s">
        <v>959</v>
      </c>
      <c r="M129" s="14" t="s">
        <v>1005</v>
      </c>
      <c r="N129" s="14" t="s">
        <v>1047</v>
      </c>
      <c r="O129" s="14" t="s">
        <v>1085</v>
      </c>
      <c r="P129" s="14" t="s">
        <v>1130</v>
      </c>
      <c r="Q129" s="14" t="s">
        <v>1165</v>
      </c>
      <c r="R129" s="14" t="s">
        <v>1175</v>
      </c>
      <c r="S129" s="14" t="s">
        <v>1185</v>
      </c>
      <c r="T129" s="14" t="s">
        <v>1207</v>
      </c>
      <c r="U129" s="133" t="s">
        <v>1221</v>
      </c>
      <c r="V129" s="133" t="s">
        <v>1236</v>
      </c>
      <c r="W129" s="133" t="s">
        <v>1280</v>
      </c>
      <c r="X129" s="133" t="s">
        <v>1295</v>
      </c>
      <c r="Y129" s="133" t="s">
        <v>1330</v>
      </c>
      <c r="Z129" s="133" t="s">
        <v>1330</v>
      </c>
      <c r="AA129" s="133" t="s">
        <v>1330</v>
      </c>
      <c r="AB129" s="61" t="s">
        <v>903</v>
      </c>
      <c r="AC129" s="14" t="s">
        <v>1356</v>
      </c>
      <c r="AD129" s="14" t="s">
        <v>1356</v>
      </c>
      <c r="AE129" s="14" t="s">
        <v>1356</v>
      </c>
    </row>
    <row r="130" spans="1:31" ht="14.25">
      <c r="A130" s="134" t="s">
        <v>1358</v>
      </c>
      <c r="B130" s="134"/>
      <c r="C130" s="134"/>
      <c r="D130" s="134"/>
      <c r="E130" s="16"/>
      <c r="F130" s="14"/>
      <c r="G130" s="15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33"/>
      <c r="V130" s="133"/>
      <c r="W130" s="133"/>
      <c r="X130" s="133"/>
      <c r="Y130" s="136" t="s">
        <v>700</v>
      </c>
      <c r="Z130" s="136" t="s">
        <v>951</v>
      </c>
      <c r="AA130" s="136" t="s">
        <v>902</v>
      </c>
      <c r="AB130" s="62"/>
      <c r="AC130" s="15" t="s">
        <v>1116</v>
      </c>
      <c r="AD130" s="15" t="s">
        <v>1328</v>
      </c>
      <c r="AE130" s="15" t="s">
        <v>700</v>
      </c>
    </row>
    <row r="131" spans="1:31" ht="14.25">
      <c r="A131" s="134"/>
      <c r="B131" s="134"/>
      <c r="C131" s="134"/>
      <c r="D131" s="134"/>
      <c r="E131" s="16" t="s">
        <v>3</v>
      </c>
      <c r="F131" s="16" t="s">
        <v>3</v>
      </c>
      <c r="G131" s="16" t="s">
        <v>3</v>
      </c>
      <c r="H131" s="17" t="s">
        <v>3</v>
      </c>
      <c r="I131" s="17" t="s">
        <v>3</v>
      </c>
      <c r="J131" s="17" t="s">
        <v>3</v>
      </c>
      <c r="K131" s="17" t="s">
        <v>3</v>
      </c>
      <c r="L131" s="17" t="s">
        <v>3</v>
      </c>
      <c r="M131" s="17" t="s">
        <v>3</v>
      </c>
      <c r="N131" s="17" t="s">
        <v>3</v>
      </c>
      <c r="O131" s="17" t="s">
        <v>3</v>
      </c>
      <c r="P131" s="17" t="s">
        <v>3</v>
      </c>
      <c r="Q131" s="17" t="s">
        <v>3</v>
      </c>
      <c r="R131" s="17" t="s">
        <v>3</v>
      </c>
      <c r="S131" s="17" t="s">
        <v>3</v>
      </c>
      <c r="T131" s="17" t="s">
        <v>3</v>
      </c>
      <c r="U131" s="135" t="s">
        <v>3</v>
      </c>
      <c r="V131" s="135" t="s">
        <v>3</v>
      </c>
      <c r="W131" s="135" t="s">
        <v>3</v>
      </c>
      <c r="X131" s="135" t="s">
        <v>3</v>
      </c>
      <c r="Y131" s="135" t="s">
        <v>701</v>
      </c>
      <c r="Z131" s="160"/>
      <c r="AA131" s="160"/>
      <c r="AB131" s="63" t="s">
        <v>903</v>
      </c>
      <c r="AC131" s="69"/>
      <c r="AD131" s="55"/>
      <c r="AE131" s="67" t="s">
        <v>701</v>
      </c>
    </row>
    <row r="132" spans="1:31" ht="14.25">
      <c r="A132" s="181"/>
      <c r="B132" s="182"/>
      <c r="C132" s="182"/>
      <c r="D132" s="183"/>
      <c r="E132" s="129"/>
      <c r="F132" s="131"/>
      <c r="G132" s="131"/>
      <c r="H132" s="113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57"/>
      <c r="V132" s="157"/>
      <c r="W132" s="204"/>
      <c r="X132" s="204"/>
      <c r="Y132" s="156"/>
      <c r="Z132" s="156"/>
      <c r="AA132" s="156"/>
      <c r="AB132" s="132">
        <v>0.75</v>
      </c>
      <c r="AC132" s="114"/>
      <c r="AD132" s="114"/>
      <c r="AE132" s="114"/>
    </row>
    <row r="133" spans="1:31" ht="14.25">
      <c r="A133" s="178" t="s">
        <v>891</v>
      </c>
      <c r="B133" s="179"/>
      <c r="C133" s="179"/>
      <c r="D133" s="134"/>
      <c r="E133" s="7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139"/>
      <c r="V133" s="139"/>
      <c r="W133" s="202"/>
      <c r="X133" s="202"/>
      <c r="Z133" s="172"/>
      <c r="AA133" s="172"/>
      <c r="AC133" s="26"/>
      <c r="AD133" s="26"/>
      <c r="AE133" s="26"/>
    </row>
    <row r="134" spans="1:31" ht="14.25">
      <c r="A134" s="146"/>
      <c r="B134" s="179" t="s">
        <v>569</v>
      </c>
      <c r="C134" s="179" t="s">
        <v>17</v>
      </c>
      <c r="D134" s="134" t="s">
        <v>410</v>
      </c>
      <c r="E134" s="7">
        <v>1203827</v>
      </c>
      <c r="F134" s="9">
        <v>1146631.56</v>
      </c>
      <c r="G134" s="7">
        <v>1119834.74</v>
      </c>
      <c r="H134" s="7">
        <v>1150520.74</v>
      </c>
      <c r="I134" s="9">
        <v>1099292.85</v>
      </c>
      <c r="J134" s="9">
        <v>1143863.55</v>
      </c>
      <c r="K134" s="9">
        <v>1284832.1</v>
      </c>
      <c r="L134" s="9">
        <v>1613514.58</v>
      </c>
      <c r="M134" s="9">
        <v>1865412.17</v>
      </c>
      <c r="N134" s="9">
        <v>2003037.48</v>
      </c>
      <c r="O134" s="9">
        <v>2134453.14</v>
      </c>
      <c r="P134" s="9">
        <v>2106805.82</v>
      </c>
      <c r="Q134" s="9">
        <v>2188995.2</v>
      </c>
      <c r="R134" s="26">
        <v>2199290.96</v>
      </c>
      <c r="S134" s="26">
        <v>2316213.44</v>
      </c>
      <c r="T134" s="26">
        <v>2293880.13</v>
      </c>
      <c r="U134" s="137">
        <v>2323107.22</v>
      </c>
      <c r="V134" s="137">
        <v>2411170.59</v>
      </c>
      <c r="W134" s="137">
        <v>2622453.58</v>
      </c>
      <c r="X134" s="137">
        <v>2566785.87</v>
      </c>
      <c r="Y134" s="26">
        <v>2563000</v>
      </c>
      <c r="Z134" s="137">
        <f>Y134</f>
        <v>2563000</v>
      </c>
      <c r="AA134" s="137">
        <v>2082376.79</v>
      </c>
      <c r="AB134" s="64">
        <f aca="true" t="shared" si="18" ref="AB134:AB150">SUM(AA134/Z134)</f>
        <v>0.8124763129145532</v>
      </c>
      <c r="AC134" s="137">
        <v>2623600</v>
      </c>
      <c r="AD134" s="26"/>
      <c r="AE134" s="26">
        <f>SUM(AC134:AD134)</f>
        <v>2623600</v>
      </c>
    </row>
    <row r="135" spans="3:31" ht="14.25">
      <c r="C135" s="19" t="s">
        <v>12</v>
      </c>
      <c r="D135" s="1" t="s">
        <v>411</v>
      </c>
      <c r="E135" s="7">
        <v>245059</v>
      </c>
      <c r="F135" s="9">
        <v>212526.49</v>
      </c>
      <c r="G135" s="7">
        <v>226426.13</v>
      </c>
      <c r="H135" s="7">
        <v>234916.18</v>
      </c>
      <c r="I135" s="9">
        <v>250109.36</v>
      </c>
      <c r="J135" s="9">
        <v>275513.53</v>
      </c>
      <c r="K135" s="9">
        <v>323387.93</v>
      </c>
      <c r="L135" s="9">
        <v>378033.9</v>
      </c>
      <c r="M135" s="9">
        <v>427348.3</v>
      </c>
      <c r="N135" s="9">
        <v>487721.69</v>
      </c>
      <c r="O135" s="9">
        <v>543435.67</v>
      </c>
      <c r="P135" s="9">
        <v>489978.81</v>
      </c>
      <c r="Q135" s="9">
        <v>505383.48</v>
      </c>
      <c r="R135" s="9">
        <v>517848.92</v>
      </c>
      <c r="S135" s="9">
        <v>580137.24</v>
      </c>
      <c r="T135" s="9">
        <v>568503.6</v>
      </c>
      <c r="U135" s="139">
        <v>590898.14</v>
      </c>
      <c r="V135" s="139">
        <v>547485.66</v>
      </c>
      <c r="W135" s="139">
        <v>583328.26</v>
      </c>
      <c r="X135" s="139">
        <v>585399.33</v>
      </c>
      <c r="Y135" s="26">
        <v>609900</v>
      </c>
      <c r="Z135" s="137">
        <f aca="true" t="shared" si="19" ref="Z135:Z153">Y135</f>
        <v>609900</v>
      </c>
      <c r="AA135" s="137">
        <v>478907.8</v>
      </c>
      <c r="AB135" s="64">
        <f t="shared" si="18"/>
        <v>0.7852234792588949</v>
      </c>
      <c r="AC135" s="137">
        <v>676600</v>
      </c>
      <c r="AD135" s="26"/>
      <c r="AE135" s="26">
        <f aca="true" t="shared" si="20" ref="AE135:AE153">SUM(AC135:AD135)</f>
        <v>676600</v>
      </c>
    </row>
    <row r="136" spans="2:31" ht="14.25">
      <c r="B136" s="19" t="s">
        <v>570</v>
      </c>
      <c r="C136" s="19" t="s">
        <v>17</v>
      </c>
      <c r="D136" s="1" t="s">
        <v>412</v>
      </c>
      <c r="E136" s="7">
        <v>3360</v>
      </c>
      <c r="F136" s="9">
        <v>0</v>
      </c>
      <c r="G136" s="7"/>
      <c r="H136" s="7"/>
      <c r="I136" s="9">
        <v>0</v>
      </c>
      <c r="J136" s="9"/>
      <c r="K136" s="9">
        <v>0</v>
      </c>
      <c r="L136" s="9">
        <v>0</v>
      </c>
      <c r="M136" s="9">
        <v>0</v>
      </c>
      <c r="N136" s="9">
        <v>0</v>
      </c>
      <c r="O136" s="9"/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139">
        <v>0</v>
      </c>
      <c r="V136" s="139">
        <v>0</v>
      </c>
      <c r="W136" s="139">
        <v>0</v>
      </c>
      <c r="X136" s="139">
        <v>0</v>
      </c>
      <c r="Y136" s="26">
        <v>0</v>
      </c>
      <c r="Z136" s="137">
        <f t="shared" si="19"/>
        <v>0</v>
      </c>
      <c r="AA136" s="137">
        <v>0</v>
      </c>
      <c r="AB136" s="64">
        <v>0</v>
      </c>
      <c r="AC136" s="137">
        <v>0</v>
      </c>
      <c r="AD136" s="26"/>
      <c r="AE136" s="26">
        <f t="shared" si="20"/>
        <v>0</v>
      </c>
    </row>
    <row r="137" spans="3:31" ht="14.25">
      <c r="C137" s="19" t="s">
        <v>12</v>
      </c>
      <c r="D137" s="1" t="s">
        <v>413</v>
      </c>
      <c r="E137" s="7">
        <v>226110</v>
      </c>
      <c r="F137" s="9">
        <v>606261.55</v>
      </c>
      <c r="G137" s="7">
        <v>354293.57</v>
      </c>
      <c r="H137" s="7">
        <v>510385.04</v>
      </c>
      <c r="I137" s="9">
        <v>396557.63</v>
      </c>
      <c r="J137" s="9">
        <v>387343.9</v>
      </c>
      <c r="K137" s="9">
        <v>279633.06</v>
      </c>
      <c r="L137" s="9">
        <v>331000.19</v>
      </c>
      <c r="M137" s="9">
        <v>473321.73</v>
      </c>
      <c r="N137" s="9">
        <v>320161.28</v>
      </c>
      <c r="O137" s="9">
        <v>329815.38</v>
      </c>
      <c r="P137" s="9">
        <v>475740.21</v>
      </c>
      <c r="Q137" s="9">
        <v>690235.22</v>
      </c>
      <c r="R137" s="9">
        <v>416168.77</v>
      </c>
      <c r="S137" s="9">
        <v>335083.87</v>
      </c>
      <c r="T137" s="9">
        <v>640622.64</v>
      </c>
      <c r="U137" s="139">
        <v>608424.17</v>
      </c>
      <c r="V137" s="139">
        <f>920876.22-157197.06-18032.75</f>
        <v>745646.4099999999</v>
      </c>
      <c r="W137" s="139">
        <v>717878.73</v>
      </c>
      <c r="X137" s="139">
        <v>288514.52</v>
      </c>
      <c r="Y137" s="26">
        <v>620000</v>
      </c>
      <c r="Z137" s="137">
        <f t="shared" si="19"/>
        <v>620000</v>
      </c>
      <c r="AA137" s="137">
        <v>504561.06</v>
      </c>
      <c r="AB137" s="64">
        <f t="shared" si="18"/>
        <v>0.8138081612903226</v>
      </c>
      <c r="AC137" s="137">
        <v>600000</v>
      </c>
      <c r="AD137" s="26">
        <v>50000</v>
      </c>
      <c r="AE137" s="26">
        <f t="shared" si="20"/>
        <v>650000</v>
      </c>
    </row>
    <row r="138" spans="3:31" ht="14.25">
      <c r="C138" s="19" t="s">
        <v>54</v>
      </c>
      <c r="D138" s="1" t="s">
        <v>841</v>
      </c>
      <c r="E138" s="7"/>
      <c r="F138" s="9"/>
      <c r="G138" s="7"/>
      <c r="H138" s="7"/>
      <c r="I138" s="9">
        <v>567000</v>
      </c>
      <c r="J138" s="9"/>
      <c r="K138" s="9">
        <v>0</v>
      </c>
      <c r="L138" s="9">
        <v>0</v>
      </c>
      <c r="M138" s="9">
        <v>0</v>
      </c>
      <c r="N138" s="9">
        <v>0</v>
      </c>
      <c r="O138" s="9"/>
      <c r="P138" s="9">
        <v>0</v>
      </c>
      <c r="Q138" s="9">
        <v>0</v>
      </c>
      <c r="R138" s="26">
        <v>0</v>
      </c>
      <c r="S138" s="26">
        <v>0</v>
      </c>
      <c r="T138" s="26">
        <v>0</v>
      </c>
      <c r="U138" s="137">
        <v>0</v>
      </c>
      <c r="V138" s="137">
        <v>0</v>
      </c>
      <c r="W138" s="137">
        <v>0</v>
      </c>
      <c r="X138" s="137">
        <v>0</v>
      </c>
      <c r="Y138" s="26">
        <v>0</v>
      </c>
      <c r="Z138" s="137">
        <f t="shared" si="19"/>
        <v>0</v>
      </c>
      <c r="AA138" s="137">
        <v>0</v>
      </c>
      <c r="AB138" s="64">
        <v>0</v>
      </c>
      <c r="AC138" s="137">
        <v>0</v>
      </c>
      <c r="AD138" s="26"/>
      <c r="AE138" s="26">
        <f t="shared" si="20"/>
        <v>0</v>
      </c>
    </row>
    <row r="139" spans="3:31" ht="14.25">
      <c r="C139" s="19" t="s">
        <v>37</v>
      </c>
      <c r="D139" s="1" t="s">
        <v>842</v>
      </c>
      <c r="E139" s="7"/>
      <c r="F139" s="9"/>
      <c r="G139" s="7"/>
      <c r="H139" s="7"/>
      <c r="I139" s="9">
        <v>305000</v>
      </c>
      <c r="J139" s="9"/>
      <c r="K139" s="9">
        <v>0</v>
      </c>
      <c r="L139" s="9">
        <v>0</v>
      </c>
      <c r="M139" s="9">
        <v>0</v>
      </c>
      <c r="N139" s="9">
        <v>0</v>
      </c>
      <c r="O139" s="9"/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139">
        <v>0</v>
      </c>
      <c r="V139" s="139">
        <v>0</v>
      </c>
      <c r="W139" s="139">
        <v>0</v>
      </c>
      <c r="X139" s="139">
        <v>0</v>
      </c>
      <c r="Y139" s="26">
        <v>0</v>
      </c>
      <c r="Z139" s="137">
        <f t="shared" si="19"/>
        <v>0</v>
      </c>
      <c r="AA139" s="137">
        <v>0</v>
      </c>
      <c r="AB139" s="64">
        <v>0</v>
      </c>
      <c r="AC139" s="137">
        <v>0</v>
      </c>
      <c r="AD139" s="26"/>
      <c r="AE139" s="26">
        <f t="shared" si="20"/>
        <v>0</v>
      </c>
    </row>
    <row r="140" spans="3:31" ht="14.25">
      <c r="C140" s="19" t="s">
        <v>33</v>
      </c>
      <c r="D140" s="1" t="s">
        <v>953</v>
      </c>
      <c r="E140" s="7">
        <v>74101</v>
      </c>
      <c r="F140" s="9">
        <v>34594.22</v>
      </c>
      <c r="G140" s="7">
        <v>34101.93</v>
      </c>
      <c r="H140" s="7">
        <v>37356.87</v>
      </c>
      <c r="I140" s="9">
        <v>57127.38</v>
      </c>
      <c r="J140" s="9">
        <v>22865.53</v>
      </c>
      <c r="K140" s="9">
        <v>20308.45</v>
      </c>
      <c r="L140" s="9">
        <v>71152.31</v>
      </c>
      <c r="M140" s="9">
        <v>57223.37</v>
      </c>
      <c r="N140" s="9">
        <v>22286.57</v>
      </c>
      <c r="O140" s="9">
        <v>15027.28</v>
      </c>
      <c r="P140" s="9">
        <v>31287.76</v>
      </c>
      <c r="Q140" s="9">
        <v>12137.53</v>
      </c>
      <c r="R140" s="9">
        <v>13861.83</v>
      </c>
      <c r="S140" s="9">
        <v>71595.14</v>
      </c>
      <c r="T140" s="9">
        <v>178866.3</v>
      </c>
      <c r="U140" s="139">
        <v>253156.5</v>
      </c>
      <c r="V140" s="139">
        <v>143647.36</v>
      </c>
      <c r="W140" s="139">
        <v>273861.1</v>
      </c>
      <c r="X140" s="139">
        <v>201676.07</v>
      </c>
      <c r="Y140" s="26">
        <v>180000</v>
      </c>
      <c r="Z140" s="137">
        <f t="shared" si="19"/>
        <v>180000</v>
      </c>
      <c r="AA140" s="137">
        <v>197144.56</v>
      </c>
      <c r="AB140" s="64">
        <f t="shared" si="18"/>
        <v>1.0952475555555556</v>
      </c>
      <c r="AC140" s="137">
        <v>195000</v>
      </c>
      <c r="AD140" s="26">
        <v>10000</v>
      </c>
      <c r="AE140" s="26">
        <f t="shared" si="20"/>
        <v>205000</v>
      </c>
    </row>
    <row r="141" spans="3:31" ht="14.25">
      <c r="C141" s="70" t="s">
        <v>88</v>
      </c>
      <c r="D141" s="1" t="s">
        <v>1272</v>
      </c>
      <c r="E141" s="7"/>
      <c r="F141" s="9"/>
      <c r="G141" s="7"/>
      <c r="H141" s="7"/>
      <c r="I141" s="9"/>
      <c r="J141" s="9"/>
      <c r="K141" s="9"/>
      <c r="L141" s="9"/>
      <c r="M141" s="9"/>
      <c r="N141" s="9"/>
      <c r="O141" s="9"/>
      <c r="P141" s="9"/>
      <c r="Q141" s="9">
        <v>0</v>
      </c>
      <c r="R141" s="9">
        <v>5449.8</v>
      </c>
      <c r="S141" s="9">
        <v>37212.8</v>
      </c>
      <c r="T141" s="9">
        <v>97980.55</v>
      </c>
      <c r="U141" s="139">
        <v>129939.82</v>
      </c>
      <c r="V141" s="139">
        <v>81611.75</v>
      </c>
      <c r="W141" s="139">
        <v>121392.7</v>
      </c>
      <c r="X141" s="139">
        <v>86454.69</v>
      </c>
      <c r="Y141" s="26">
        <v>100000</v>
      </c>
      <c r="Z141" s="137">
        <f t="shared" si="19"/>
        <v>100000</v>
      </c>
      <c r="AA141" s="137">
        <v>84944.43</v>
      </c>
      <c r="AB141" s="64">
        <f t="shared" si="18"/>
        <v>0.8494442999999999</v>
      </c>
      <c r="AC141" s="137">
        <v>100000</v>
      </c>
      <c r="AD141" s="26"/>
      <c r="AE141" s="26">
        <f t="shared" si="20"/>
        <v>100000</v>
      </c>
    </row>
    <row r="142" spans="3:31" ht="14.25">
      <c r="C142" s="70" t="s">
        <v>838</v>
      </c>
      <c r="D142" s="1" t="s">
        <v>1273</v>
      </c>
      <c r="E142" s="7"/>
      <c r="F142" s="9"/>
      <c r="G142" s="7"/>
      <c r="H142" s="7"/>
      <c r="I142" s="9"/>
      <c r="J142" s="9"/>
      <c r="K142" s="9"/>
      <c r="L142" s="9"/>
      <c r="M142" s="9"/>
      <c r="N142" s="9"/>
      <c r="O142" s="9"/>
      <c r="P142" s="9"/>
      <c r="Q142" s="9">
        <v>0</v>
      </c>
      <c r="R142" s="9">
        <v>0</v>
      </c>
      <c r="S142" s="9">
        <v>0</v>
      </c>
      <c r="T142" s="9">
        <v>25000</v>
      </c>
      <c r="U142" s="139">
        <v>18858.5</v>
      </c>
      <c r="V142" s="139">
        <v>13595.7</v>
      </c>
      <c r="W142" s="139">
        <v>27106.04</v>
      </c>
      <c r="X142" s="139">
        <v>12980.86</v>
      </c>
      <c r="Y142" s="26">
        <v>25000</v>
      </c>
      <c r="Z142" s="137">
        <f t="shared" si="19"/>
        <v>25000</v>
      </c>
      <c r="AA142" s="137">
        <v>19926.27</v>
      </c>
      <c r="AB142" s="64">
        <f t="shared" si="18"/>
        <v>0.7970508000000001</v>
      </c>
      <c r="AC142" s="137">
        <v>25000</v>
      </c>
      <c r="AD142" s="26"/>
      <c r="AE142" s="26">
        <f t="shared" si="20"/>
        <v>25000</v>
      </c>
    </row>
    <row r="143" spans="2:31" ht="14.25">
      <c r="B143" s="19" t="s">
        <v>568</v>
      </c>
      <c r="C143" s="19" t="s">
        <v>6</v>
      </c>
      <c r="D143" s="1" t="s">
        <v>871</v>
      </c>
      <c r="E143" s="7"/>
      <c r="F143" s="9"/>
      <c r="G143" s="7"/>
      <c r="H143" s="7"/>
      <c r="I143" s="9">
        <v>6153.79</v>
      </c>
      <c r="J143" s="9">
        <v>1533.78</v>
      </c>
      <c r="K143" s="9">
        <v>7817.51</v>
      </c>
      <c r="L143" s="9">
        <v>5806.15</v>
      </c>
      <c r="M143" s="9">
        <v>18559.29</v>
      </c>
      <c r="N143" s="9">
        <v>3692.99</v>
      </c>
      <c r="O143" s="9">
        <v>2887.86</v>
      </c>
      <c r="P143" s="9">
        <v>5533.59</v>
      </c>
      <c r="Q143" s="9">
        <v>1579.25</v>
      </c>
      <c r="R143" s="9">
        <v>457.34</v>
      </c>
      <c r="S143" s="9">
        <v>53697.66</v>
      </c>
      <c r="T143" s="9">
        <v>102167.76</v>
      </c>
      <c r="U143" s="139">
        <v>132744.51</v>
      </c>
      <c r="V143" s="139">
        <v>126198.49</v>
      </c>
      <c r="W143" s="139">
        <v>150555.72</v>
      </c>
      <c r="X143" s="139">
        <v>57520.17</v>
      </c>
      <c r="Y143" s="26">
        <v>80000</v>
      </c>
      <c r="Z143" s="137">
        <f t="shared" si="19"/>
        <v>80000</v>
      </c>
      <c r="AA143" s="137">
        <v>223435.28</v>
      </c>
      <c r="AB143" s="64">
        <f t="shared" si="18"/>
        <v>2.792941</v>
      </c>
      <c r="AC143" s="137">
        <v>60000</v>
      </c>
      <c r="AD143" s="26"/>
      <c r="AE143" s="26">
        <f t="shared" si="20"/>
        <v>60000</v>
      </c>
    </row>
    <row r="144" spans="2:33" ht="14.25">
      <c r="B144" s="19" t="s">
        <v>548</v>
      </c>
      <c r="C144" s="19" t="s">
        <v>6</v>
      </c>
      <c r="D144" s="1" t="s">
        <v>414</v>
      </c>
      <c r="E144" s="7">
        <v>19872</v>
      </c>
      <c r="F144" s="9">
        <v>19898.78</v>
      </c>
      <c r="G144" s="7">
        <v>19243.82</v>
      </c>
      <c r="H144" s="7">
        <v>20233.48</v>
      </c>
      <c r="I144" s="9">
        <v>20849.59</v>
      </c>
      <c r="J144" s="9">
        <v>19700.74</v>
      </c>
      <c r="K144" s="9">
        <v>22533.84</v>
      </c>
      <c r="L144" s="9">
        <v>27668.28</v>
      </c>
      <c r="M144" s="9">
        <v>30108.66</v>
      </c>
      <c r="N144" s="9">
        <v>33846.55</v>
      </c>
      <c r="O144" s="9">
        <v>36900.62</v>
      </c>
      <c r="P144" s="9">
        <v>35859.49</v>
      </c>
      <c r="Q144" s="9">
        <v>41172.94</v>
      </c>
      <c r="R144" s="9">
        <v>37115.44</v>
      </c>
      <c r="S144" s="9">
        <v>43903.81</v>
      </c>
      <c r="T144" s="9">
        <v>40301.71</v>
      </c>
      <c r="U144" s="139">
        <v>52696.72</v>
      </c>
      <c r="V144" s="139">
        <v>43529.14</v>
      </c>
      <c r="W144" s="139">
        <v>-10.35</v>
      </c>
      <c r="X144" s="139">
        <v>928.8</v>
      </c>
      <c r="Y144" s="26">
        <v>48000</v>
      </c>
      <c r="Z144" s="137">
        <f t="shared" si="19"/>
        <v>48000</v>
      </c>
      <c r="AA144" s="137">
        <v>41748.23</v>
      </c>
      <c r="AB144" s="64">
        <f t="shared" si="18"/>
        <v>0.8697547916666667</v>
      </c>
      <c r="AC144" s="137">
        <v>48000</v>
      </c>
      <c r="AD144" s="26"/>
      <c r="AE144" s="26">
        <f t="shared" si="20"/>
        <v>48000</v>
      </c>
      <c r="AF144" s="116"/>
      <c r="AG144" s="18"/>
    </row>
    <row r="145" spans="2:31" ht="14.25">
      <c r="B145" s="19" t="s">
        <v>46</v>
      </c>
      <c r="C145" s="19" t="s">
        <v>6</v>
      </c>
      <c r="D145" s="1" t="s">
        <v>47</v>
      </c>
      <c r="E145" s="7">
        <v>26326</v>
      </c>
      <c r="F145" s="9">
        <v>14628.08</v>
      </c>
      <c r="G145" s="7">
        <v>15788.79</v>
      </c>
      <c r="H145" s="7">
        <v>16825.93</v>
      </c>
      <c r="I145" s="9">
        <v>13985.87</v>
      </c>
      <c r="J145" s="9">
        <v>11319.36</v>
      </c>
      <c r="K145" s="9">
        <v>48.21</v>
      </c>
      <c r="L145" s="9">
        <v>0</v>
      </c>
      <c r="M145" s="9">
        <v>0</v>
      </c>
      <c r="N145" s="9">
        <v>0</v>
      </c>
      <c r="O145" s="9"/>
      <c r="P145" s="9">
        <v>61.9</v>
      </c>
      <c r="Q145" s="9">
        <v>117.13</v>
      </c>
      <c r="R145" s="9">
        <v>74.66</v>
      </c>
      <c r="S145" s="9">
        <v>136.43</v>
      </c>
      <c r="T145" s="9">
        <v>206.42</v>
      </c>
      <c r="U145" s="139">
        <v>629.87</v>
      </c>
      <c r="V145" s="139">
        <v>731.02</v>
      </c>
      <c r="W145" s="139">
        <v>122.27</v>
      </c>
      <c r="X145" s="139">
        <v>158.68</v>
      </c>
      <c r="Y145" s="26">
        <v>1000</v>
      </c>
      <c r="Z145" s="137">
        <f t="shared" si="19"/>
        <v>1000</v>
      </c>
      <c r="AA145" s="137">
        <v>1112.84</v>
      </c>
      <c r="AB145" s="64">
        <v>0</v>
      </c>
      <c r="AC145" s="137">
        <v>1000</v>
      </c>
      <c r="AE145" s="26">
        <f t="shared" si="20"/>
        <v>1000</v>
      </c>
    </row>
    <row r="146" spans="2:31" ht="14.25">
      <c r="B146" s="70" t="s">
        <v>1058</v>
      </c>
      <c r="C146" s="19" t="s">
        <v>6</v>
      </c>
      <c r="D146" s="1" t="s">
        <v>1059</v>
      </c>
      <c r="E146" s="7"/>
      <c r="F146" s="9"/>
      <c r="G146" s="7"/>
      <c r="H146" s="7"/>
      <c r="I146" s="9"/>
      <c r="J146" s="9"/>
      <c r="K146" s="9"/>
      <c r="L146" s="9">
        <v>0</v>
      </c>
      <c r="M146" s="9">
        <v>22687.5</v>
      </c>
      <c r="N146" s="9">
        <v>0</v>
      </c>
      <c r="O146" s="9"/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139">
        <v>0</v>
      </c>
      <c r="V146" s="139">
        <v>0</v>
      </c>
      <c r="W146" s="139">
        <v>0</v>
      </c>
      <c r="X146" s="139">
        <v>0</v>
      </c>
      <c r="Y146" s="26">
        <v>0</v>
      </c>
      <c r="Z146" s="137">
        <f t="shared" si="19"/>
        <v>0</v>
      </c>
      <c r="AA146" s="137">
        <v>0</v>
      </c>
      <c r="AB146" s="64">
        <v>0</v>
      </c>
      <c r="AC146" s="137">
        <v>0</v>
      </c>
      <c r="AD146" s="26"/>
      <c r="AE146" s="26">
        <f t="shared" si="20"/>
        <v>0</v>
      </c>
    </row>
    <row r="147" spans="2:31" ht="14.25">
      <c r="B147" s="19" t="s">
        <v>70</v>
      </c>
      <c r="C147" s="19" t="s">
        <v>6</v>
      </c>
      <c r="D147" s="1" t="s">
        <v>311</v>
      </c>
      <c r="E147" s="7">
        <v>6790</v>
      </c>
      <c r="F147" s="7">
        <v>22739.1</v>
      </c>
      <c r="G147" s="7">
        <v>24885</v>
      </c>
      <c r="H147" s="7">
        <v>19623</v>
      </c>
      <c r="I147" s="9">
        <v>22822.5</v>
      </c>
      <c r="J147" s="9">
        <v>24558.5</v>
      </c>
      <c r="K147" s="9">
        <v>28917.5</v>
      </c>
      <c r="L147" s="9">
        <v>10875</v>
      </c>
      <c r="M147" s="9">
        <v>19819.75</v>
      </c>
      <c r="N147" s="9">
        <v>26640.75</v>
      </c>
      <c r="O147" s="9">
        <v>29789.52</v>
      </c>
      <c r="P147" s="9">
        <v>26837.64</v>
      </c>
      <c r="Q147" s="9">
        <v>12692.46</v>
      </c>
      <c r="R147" s="9">
        <v>12432</v>
      </c>
      <c r="S147" s="9">
        <v>9855</v>
      </c>
      <c r="T147" s="9">
        <v>25152.22</v>
      </c>
      <c r="U147" s="139">
        <v>17883.49</v>
      </c>
      <c r="V147" s="139">
        <v>11590.6</v>
      </c>
      <c r="W147" s="139">
        <v>6293.09</v>
      </c>
      <c r="X147" s="139">
        <v>9637.46</v>
      </c>
      <c r="Y147" s="26">
        <v>32500</v>
      </c>
      <c r="Z147" s="137">
        <f t="shared" si="19"/>
        <v>32500</v>
      </c>
      <c r="AA147" s="137">
        <v>0</v>
      </c>
      <c r="AB147" s="64">
        <f t="shared" si="18"/>
        <v>0</v>
      </c>
      <c r="AC147" s="137">
        <v>30000</v>
      </c>
      <c r="AD147" s="26"/>
      <c r="AE147" s="26">
        <f t="shared" si="20"/>
        <v>30000</v>
      </c>
    </row>
    <row r="148" spans="2:31" ht="14.25">
      <c r="B148" s="19" t="s">
        <v>72</v>
      </c>
      <c r="C148" s="19" t="s">
        <v>6</v>
      </c>
      <c r="D148" s="1" t="s">
        <v>1071</v>
      </c>
      <c r="E148" s="7"/>
      <c r="F148" s="7"/>
      <c r="G148" s="7"/>
      <c r="H148" s="7"/>
      <c r="I148" s="9"/>
      <c r="J148" s="9"/>
      <c r="K148" s="9"/>
      <c r="L148" s="9"/>
      <c r="M148" s="9"/>
      <c r="N148" s="9">
        <v>37700.5</v>
      </c>
      <c r="O148" s="9">
        <v>2000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139">
        <v>0</v>
      </c>
      <c r="V148" s="139">
        <v>0</v>
      </c>
      <c r="W148" s="139">
        <v>0</v>
      </c>
      <c r="X148" s="139">
        <v>0</v>
      </c>
      <c r="Y148" s="26">
        <v>1000</v>
      </c>
      <c r="Z148" s="137">
        <f t="shared" si="19"/>
        <v>1000</v>
      </c>
      <c r="AA148" s="137">
        <v>0</v>
      </c>
      <c r="AB148" s="64">
        <f t="shared" si="18"/>
        <v>0</v>
      </c>
      <c r="AC148" s="137">
        <v>100</v>
      </c>
      <c r="AD148" s="26"/>
      <c r="AE148" s="26">
        <f t="shared" si="20"/>
        <v>100</v>
      </c>
    </row>
    <row r="149" spans="2:31" ht="14.25">
      <c r="B149" s="19" t="s">
        <v>74</v>
      </c>
      <c r="C149" s="19" t="s">
        <v>6</v>
      </c>
      <c r="D149" s="1" t="s">
        <v>598</v>
      </c>
      <c r="E149" s="7"/>
      <c r="F149" s="7">
        <v>10108.84</v>
      </c>
      <c r="G149" s="7">
        <v>1741.45</v>
      </c>
      <c r="H149" s="7"/>
      <c r="I149" s="9">
        <v>0</v>
      </c>
      <c r="J149" s="9">
        <v>14.85</v>
      </c>
      <c r="K149" s="9">
        <v>6125.53</v>
      </c>
      <c r="L149" s="9">
        <v>5834.29</v>
      </c>
      <c r="M149" s="9">
        <v>2033.89</v>
      </c>
      <c r="N149" s="9">
        <v>3681.81</v>
      </c>
      <c r="O149" s="9">
        <v>23582.41</v>
      </c>
      <c r="P149" s="9">
        <v>503.05</v>
      </c>
      <c r="Q149" s="9">
        <v>0</v>
      </c>
      <c r="R149" s="9">
        <v>0</v>
      </c>
      <c r="S149" s="9">
        <v>0</v>
      </c>
      <c r="T149" s="9">
        <v>626.7</v>
      </c>
      <c r="U149" s="139">
        <v>0</v>
      </c>
      <c r="V149" s="139">
        <v>144.58</v>
      </c>
      <c r="W149" s="139">
        <v>67276.74</v>
      </c>
      <c r="X149" s="139">
        <v>638.65</v>
      </c>
      <c r="Y149" s="26">
        <v>1000</v>
      </c>
      <c r="Z149" s="137">
        <f t="shared" si="19"/>
        <v>1000</v>
      </c>
      <c r="AA149" s="137">
        <v>0</v>
      </c>
      <c r="AB149" s="64">
        <f t="shared" si="18"/>
        <v>0</v>
      </c>
      <c r="AC149" s="137">
        <v>100</v>
      </c>
      <c r="AD149" s="26"/>
      <c r="AE149" s="26">
        <f t="shared" si="20"/>
        <v>100</v>
      </c>
    </row>
    <row r="150" spans="2:31" ht="14.25">
      <c r="B150" s="19" t="s">
        <v>75</v>
      </c>
      <c r="C150" s="19" t="s">
        <v>6</v>
      </c>
      <c r="D150" s="1" t="s">
        <v>415</v>
      </c>
      <c r="E150" s="7">
        <v>11225</v>
      </c>
      <c r="F150" s="7"/>
      <c r="G150" s="7"/>
      <c r="H150" s="7"/>
      <c r="I150" s="9">
        <v>398.9</v>
      </c>
      <c r="J150" s="9"/>
      <c r="K150" s="9">
        <v>0</v>
      </c>
      <c r="L150" s="9">
        <v>2395</v>
      </c>
      <c r="M150" s="9">
        <v>0</v>
      </c>
      <c r="N150" s="9">
        <v>1650</v>
      </c>
      <c r="O150" s="9">
        <v>3500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139">
        <v>0</v>
      </c>
      <c r="V150" s="139">
        <v>0</v>
      </c>
      <c r="W150" s="139">
        <v>45600</v>
      </c>
      <c r="X150" s="139">
        <v>23570</v>
      </c>
      <c r="Y150" s="26">
        <v>10000</v>
      </c>
      <c r="Z150" s="137">
        <f t="shared" si="19"/>
        <v>10000</v>
      </c>
      <c r="AA150" s="137">
        <v>0</v>
      </c>
      <c r="AB150" s="64">
        <f t="shared" si="18"/>
        <v>0</v>
      </c>
      <c r="AC150" s="137">
        <v>5000</v>
      </c>
      <c r="AD150" s="26"/>
      <c r="AE150" s="26">
        <f>SUM(AC150:AD150)</f>
        <v>5000</v>
      </c>
    </row>
    <row r="151" spans="2:31" ht="14.25">
      <c r="B151" s="70" t="s">
        <v>490</v>
      </c>
      <c r="C151" s="70" t="s">
        <v>6</v>
      </c>
      <c r="D151" s="1" t="s">
        <v>983</v>
      </c>
      <c r="E151" s="7"/>
      <c r="F151" s="7"/>
      <c r="G151" s="7"/>
      <c r="H151" s="7"/>
      <c r="I151" s="9"/>
      <c r="J151" s="9"/>
      <c r="K151" s="9">
        <v>0</v>
      </c>
      <c r="L151" s="9">
        <v>0</v>
      </c>
      <c r="M151" s="9">
        <v>59386.5</v>
      </c>
      <c r="N151" s="9">
        <v>0</v>
      </c>
      <c r="O151" s="9"/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139">
        <v>0</v>
      </c>
      <c r="V151" s="139">
        <v>0</v>
      </c>
      <c r="W151" s="139">
        <v>0</v>
      </c>
      <c r="X151" s="139">
        <v>0</v>
      </c>
      <c r="Y151" s="26">
        <v>0</v>
      </c>
      <c r="Z151" s="137">
        <f t="shared" si="19"/>
        <v>0</v>
      </c>
      <c r="AA151" s="137">
        <v>0</v>
      </c>
      <c r="AB151" s="64">
        <v>0</v>
      </c>
      <c r="AC151" s="137">
        <v>0</v>
      </c>
      <c r="AD151" s="26"/>
      <c r="AE151" s="26">
        <f>SUM(AC151:AD151)</f>
        <v>0</v>
      </c>
    </row>
    <row r="152" spans="2:31" ht="14.25">
      <c r="B152" s="70" t="s">
        <v>1226</v>
      </c>
      <c r="C152" s="70" t="s">
        <v>1227</v>
      </c>
      <c r="D152" s="1" t="s">
        <v>1228</v>
      </c>
      <c r="E152" s="7"/>
      <c r="F152" s="7"/>
      <c r="G152" s="7"/>
      <c r="H152" s="7"/>
      <c r="I152" s="9"/>
      <c r="J152" s="9"/>
      <c r="K152" s="9"/>
      <c r="L152" s="9"/>
      <c r="M152" s="9"/>
      <c r="N152" s="9"/>
      <c r="O152" s="9"/>
      <c r="P152" s="9"/>
      <c r="Q152" s="9">
        <v>0</v>
      </c>
      <c r="R152" s="9">
        <v>0</v>
      </c>
      <c r="S152" s="9">
        <v>92924.05</v>
      </c>
      <c r="T152" s="9">
        <v>0</v>
      </c>
      <c r="U152" s="139">
        <v>0</v>
      </c>
      <c r="V152" s="139">
        <v>0</v>
      </c>
      <c r="W152" s="139">
        <v>0</v>
      </c>
      <c r="X152" s="139">
        <v>0</v>
      </c>
      <c r="Y152" s="26">
        <v>0</v>
      </c>
      <c r="Z152" s="137">
        <f t="shared" si="19"/>
        <v>0</v>
      </c>
      <c r="AA152" s="137">
        <v>0</v>
      </c>
      <c r="AB152" s="64">
        <v>0</v>
      </c>
      <c r="AC152" s="137">
        <v>0</v>
      </c>
      <c r="AD152" s="26"/>
      <c r="AE152" s="26">
        <f t="shared" si="20"/>
        <v>0</v>
      </c>
    </row>
    <row r="153" spans="2:31" ht="15" thickBot="1">
      <c r="B153" s="32" t="s">
        <v>956</v>
      </c>
      <c r="C153" s="32" t="s">
        <v>1087</v>
      </c>
      <c r="D153" s="38" t="s">
        <v>488</v>
      </c>
      <c r="E153" s="34">
        <v>0</v>
      </c>
      <c r="F153" s="35"/>
      <c r="G153" s="34"/>
      <c r="H153" s="34">
        <v>11388.27</v>
      </c>
      <c r="I153" s="35">
        <v>0</v>
      </c>
      <c r="J153" s="35">
        <v>22716.78</v>
      </c>
      <c r="K153" s="35">
        <v>443027.09</v>
      </c>
      <c r="L153" s="35">
        <v>175333.46</v>
      </c>
      <c r="M153" s="35">
        <v>0</v>
      </c>
      <c r="N153" s="35">
        <v>20017.53</v>
      </c>
      <c r="O153" s="35">
        <v>725167.71</v>
      </c>
      <c r="P153" s="35">
        <v>396088</v>
      </c>
      <c r="Q153" s="35">
        <v>0</v>
      </c>
      <c r="R153" s="35">
        <v>177214.66</v>
      </c>
      <c r="S153" s="35">
        <v>0</v>
      </c>
      <c r="T153" s="35">
        <v>0</v>
      </c>
      <c r="U153" s="158">
        <v>87423.6</v>
      </c>
      <c r="V153" s="158">
        <v>0</v>
      </c>
      <c r="W153" s="158">
        <v>0</v>
      </c>
      <c r="X153" s="158">
        <v>0</v>
      </c>
      <c r="Y153" s="36">
        <v>0</v>
      </c>
      <c r="Z153" s="137">
        <f t="shared" si="19"/>
        <v>0</v>
      </c>
      <c r="AA153" s="138">
        <v>0</v>
      </c>
      <c r="AB153" s="65">
        <v>0</v>
      </c>
      <c r="AC153" s="36">
        <v>0</v>
      </c>
      <c r="AD153" s="36"/>
      <c r="AE153" s="36">
        <f t="shared" si="20"/>
        <v>0</v>
      </c>
    </row>
    <row r="154" spans="1:32" ht="15" thickBot="1">
      <c r="A154" s="1" t="s">
        <v>892</v>
      </c>
      <c r="E154" s="9">
        <f aca="true" t="shared" si="21" ref="E154:Z154">SUM(E134:E153)</f>
        <v>1816670</v>
      </c>
      <c r="F154" s="9">
        <f t="shared" si="21"/>
        <v>2067388.6200000003</v>
      </c>
      <c r="G154" s="37">
        <f t="shared" si="21"/>
        <v>1796315.4300000002</v>
      </c>
      <c r="H154" s="37">
        <f t="shared" si="21"/>
        <v>2001249.51</v>
      </c>
      <c r="I154" s="37">
        <f t="shared" si="21"/>
        <v>2739297.8699999996</v>
      </c>
      <c r="J154" s="37">
        <f t="shared" si="21"/>
        <v>1909430.5200000003</v>
      </c>
      <c r="K154" s="37">
        <f t="shared" si="21"/>
        <v>2416631.22</v>
      </c>
      <c r="L154" s="37">
        <f t="shared" si="21"/>
        <v>2621613.1599999997</v>
      </c>
      <c r="M154" s="37">
        <f t="shared" si="21"/>
        <v>2975901.16</v>
      </c>
      <c r="N154" s="37">
        <f t="shared" si="21"/>
        <v>2960437.15</v>
      </c>
      <c r="O154" s="37">
        <f t="shared" si="21"/>
        <v>3846559.59</v>
      </c>
      <c r="P154" s="37">
        <f t="shared" si="21"/>
        <v>3568696.2699999996</v>
      </c>
      <c r="Q154" s="37">
        <f t="shared" si="21"/>
        <v>3452313.21</v>
      </c>
      <c r="R154" s="37">
        <f t="shared" si="21"/>
        <v>3379914.38</v>
      </c>
      <c r="S154" s="144">
        <f t="shared" si="21"/>
        <v>3540759.44</v>
      </c>
      <c r="T154" s="144">
        <f t="shared" si="21"/>
        <v>3973308.03</v>
      </c>
      <c r="U154" s="144">
        <f t="shared" si="21"/>
        <v>4215762.540000001</v>
      </c>
      <c r="V154" s="144">
        <f t="shared" si="21"/>
        <v>4125351.3000000007</v>
      </c>
      <c r="W154" s="144">
        <f t="shared" si="21"/>
        <v>4615857.88</v>
      </c>
      <c r="X154" s="144">
        <f t="shared" si="21"/>
        <v>3834265.0999999996</v>
      </c>
      <c r="Y154" s="144">
        <f t="shared" si="21"/>
        <v>4271400</v>
      </c>
      <c r="Z154" s="144">
        <f t="shared" si="21"/>
        <v>4271400</v>
      </c>
      <c r="AA154" s="144">
        <f>SUM(AA134:AA153)</f>
        <v>3634157.26</v>
      </c>
      <c r="AB154" s="76">
        <f>SUM(AA154/Z154)</f>
        <v>0.8508117385400571</v>
      </c>
      <c r="AC154" s="75">
        <f>SUM(AC134:AC153)</f>
        <v>4364400</v>
      </c>
      <c r="AD154" s="75">
        <f>SUM(AD134:AD153)</f>
        <v>60000</v>
      </c>
      <c r="AE154" s="75">
        <f>SUM(AE134:AE153)</f>
        <v>4424400</v>
      </c>
      <c r="AF154" s="166"/>
    </row>
    <row r="155" spans="8:31" ht="15" thickTop="1">
      <c r="H155" s="45"/>
      <c r="I155" s="15" t="s">
        <v>901</v>
      </c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36"/>
      <c r="V155" s="136"/>
      <c r="W155" s="136"/>
      <c r="X155" s="136"/>
      <c r="Y155" s="136"/>
      <c r="Z155" s="136"/>
      <c r="AA155" s="136"/>
      <c r="AC155" s="26"/>
      <c r="AD155" s="26"/>
      <c r="AE155" s="26"/>
    </row>
    <row r="156" spans="1:31" ht="15" thickBot="1">
      <c r="A156" s="1" t="s">
        <v>1355</v>
      </c>
      <c r="G156" s="59" t="e">
        <f aca="true" t="shared" si="22" ref="G156:AE156">SUM(G154-G126)</f>
        <v>#REF!</v>
      </c>
      <c r="H156" s="59" t="e">
        <f t="shared" si="22"/>
        <v>#REF!</v>
      </c>
      <c r="I156" s="59" t="e">
        <f t="shared" si="22"/>
        <v>#REF!</v>
      </c>
      <c r="J156" s="59" t="e">
        <f t="shared" si="22"/>
        <v>#REF!</v>
      </c>
      <c r="K156" s="59" t="e">
        <f t="shared" si="22"/>
        <v>#REF!</v>
      </c>
      <c r="L156" s="59" t="e">
        <f t="shared" si="22"/>
        <v>#REF!</v>
      </c>
      <c r="M156" s="59" t="e">
        <f t="shared" si="22"/>
        <v>#REF!</v>
      </c>
      <c r="N156" s="59" t="e">
        <f t="shared" si="22"/>
        <v>#REF!</v>
      </c>
      <c r="O156" s="59" t="e">
        <f t="shared" si="22"/>
        <v>#REF!</v>
      </c>
      <c r="P156" s="59" t="e">
        <f t="shared" si="22"/>
        <v>#REF!</v>
      </c>
      <c r="Q156" s="59" t="e">
        <f t="shared" si="22"/>
        <v>#REF!</v>
      </c>
      <c r="R156" s="59" t="e">
        <f t="shared" si="22"/>
        <v>#REF!</v>
      </c>
      <c r="S156" s="145">
        <f t="shared" si="22"/>
        <v>56348.81999999983</v>
      </c>
      <c r="T156" s="145">
        <f t="shared" si="22"/>
        <v>498362.99999999907</v>
      </c>
      <c r="U156" s="145">
        <f t="shared" si="22"/>
        <v>724010.290000001</v>
      </c>
      <c r="V156" s="145">
        <f t="shared" si="22"/>
        <v>1064358.9000000008</v>
      </c>
      <c r="W156" s="145">
        <f t="shared" si="22"/>
        <v>948446.3899999997</v>
      </c>
      <c r="X156" s="145">
        <f t="shared" si="22"/>
        <v>645924.8300000001</v>
      </c>
      <c r="Y156" s="145">
        <f t="shared" si="22"/>
        <v>-110185</v>
      </c>
      <c r="Z156" s="145">
        <f>SUM(Z154-Z126)</f>
        <v>-110185</v>
      </c>
      <c r="AA156" s="145">
        <f>SUM(AA154-AA126)</f>
        <v>907390.5599999996</v>
      </c>
      <c r="AB156" s="59"/>
      <c r="AC156" s="59">
        <f>SUM(AC154-AC126)</f>
        <v>-284380</v>
      </c>
      <c r="AD156" s="59"/>
      <c r="AE156" s="59">
        <f t="shared" si="22"/>
        <v>-178580</v>
      </c>
    </row>
    <row r="157" spans="8:31" ht="15" thickTop="1">
      <c r="H157" s="45"/>
      <c r="AC157" s="26"/>
      <c r="AD157" s="26"/>
      <c r="AE157" s="26"/>
    </row>
    <row r="158" spans="4:31" ht="14.25">
      <c r="D158" s="1" t="s">
        <v>877</v>
      </c>
      <c r="G158" s="26">
        <f aca="true" t="shared" si="23" ref="G158:L158">SUM(G134:G135)</f>
        <v>1346260.87</v>
      </c>
      <c r="H158" s="26">
        <f t="shared" si="23"/>
        <v>1385436.92</v>
      </c>
      <c r="I158" s="26">
        <f t="shared" si="23"/>
        <v>1349402.21</v>
      </c>
      <c r="J158" s="26">
        <f t="shared" si="23"/>
        <v>1419377.08</v>
      </c>
      <c r="K158" s="26">
        <f t="shared" si="23"/>
        <v>1608220.03</v>
      </c>
      <c r="L158" s="26">
        <f t="shared" si="23"/>
        <v>1991548.48</v>
      </c>
      <c r="Y158" s="137">
        <f>SUM(Y134:Y135)</f>
        <v>3172900</v>
      </c>
      <c r="Z158" s="137">
        <f>SUM(Z134:Z135)</f>
        <v>3172900</v>
      </c>
      <c r="AA158" s="137">
        <f>SUM(AA134:AA135)</f>
        <v>2561284.59</v>
      </c>
      <c r="AB158" s="26"/>
      <c r="AC158" s="26">
        <f>SUM(AC134:AC135)</f>
        <v>3300200</v>
      </c>
      <c r="AD158" s="26" t="s">
        <v>1139</v>
      </c>
      <c r="AE158" s="26">
        <f>SUM(AE134:AE135)</f>
        <v>3300200</v>
      </c>
    </row>
    <row r="159" spans="4:31" ht="14.25">
      <c r="D159" s="1" t="s">
        <v>878</v>
      </c>
      <c r="G159" s="26">
        <f aca="true" t="shared" si="24" ref="G159:L159">SUM(G154-G158)</f>
        <v>450054.56000000006</v>
      </c>
      <c r="H159" s="26">
        <f t="shared" si="24"/>
        <v>615812.5900000001</v>
      </c>
      <c r="I159" s="26">
        <f t="shared" si="24"/>
        <v>1389895.6599999997</v>
      </c>
      <c r="J159" s="26">
        <f t="shared" si="24"/>
        <v>490053.4400000002</v>
      </c>
      <c r="K159" s="26">
        <f t="shared" si="24"/>
        <v>808411.1900000002</v>
      </c>
      <c r="L159" s="26">
        <f t="shared" si="24"/>
        <v>630064.6799999997</v>
      </c>
      <c r="Y159" s="137">
        <f>SUM(Y154-Y158)</f>
        <v>1098500</v>
      </c>
      <c r="Z159" s="137">
        <f>SUM(Z154-Z158)</f>
        <v>1098500</v>
      </c>
      <c r="AA159" s="137">
        <f>SUM(AA154-AA158)</f>
        <v>1072872.67</v>
      </c>
      <c r="AB159" s="26"/>
      <c r="AC159" s="26">
        <v>284380</v>
      </c>
      <c r="AD159" s="26" t="s">
        <v>1136</v>
      </c>
      <c r="AE159" s="26">
        <v>183580</v>
      </c>
    </row>
    <row r="160" spans="2:31" ht="14.25">
      <c r="B160" s="21"/>
      <c r="C160" s="21"/>
      <c r="D160" s="20" t="s">
        <v>879</v>
      </c>
      <c r="F160" s="43"/>
      <c r="G160" s="9">
        <f aca="true" t="shared" si="25" ref="G160:L160">SUM(G158:G159)</f>
        <v>1796315.4300000002</v>
      </c>
      <c r="H160" s="9">
        <f t="shared" si="25"/>
        <v>2001249.51</v>
      </c>
      <c r="I160" s="9">
        <f t="shared" si="25"/>
        <v>2739297.8699999996</v>
      </c>
      <c r="J160" s="9">
        <f t="shared" si="25"/>
        <v>1909430.5200000003</v>
      </c>
      <c r="K160" s="9">
        <f t="shared" si="25"/>
        <v>2416631.22</v>
      </c>
      <c r="L160" s="9">
        <f t="shared" si="25"/>
        <v>2621613.1599999997</v>
      </c>
      <c r="M160" s="9"/>
      <c r="N160" s="9"/>
      <c r="O160" s="9"/>
      <c r="P160" s="9"/>
      <c r="Q160" s="9"/>
      <c r="R160" s="9"/>
      <c r="S160" s="9"/>
      <c r="T160" s="9"/>
      <c r="U160" s="139"/>
      <c r="V160" s="139"/>
      <c r="W160" s="139"/>
      <c r="X160" s="139"/>
      <c r="Y160" s="139">
        <f>SUM(Y158:Y159)</f>
        <v>4271400</v>
      </c>
      <c r="Z160" s="139">
        <f>SUM(Z158:Z159)</f>
        <v>4271400</v>
      </c>
      <c r="AA160" s="139">
        <f>SUM(AA158:AA159)</f>
        <v>3634157.26</v>
      </c>
      <c r="AB160" s="9"/>
      <c r="AC160" s="81">
        <f>SUM(AC159/AC158)</f>
        <v>0.0861705351190837</v>
      </c>
      <c r="AD160" s="26" t="s">
        <v>1138</v>
      </c>
      <c r="AE160" s="81">
        <f>SUM(AE159/AE158)</f>
        <v>0.05562693170110902</v>
      </c>
    </row>
    <row r="161" spans="2:31" ht="14.25">
      <c r="B161" s="21"/>
      <c r="C161" s="21"/>
      <c r="D161" s="20"/>
      <c r="F161" s="43"/>
      <c r="H161" s="46"/>
      <c r="AC161" s="15" t="s">
        <v>1140</v>
      </c>
      <c r="AD161" s="21"/>
      <c r="AE161" s="109">
        <f>AE160</f>
        <v>0.05562693170110902</v>
      </c>
    </row>
    <row r="162" spans="2:31" ht="14.25">
      <c r="B162" s="21"/>
      <c r="C162" s="21"/>
      <c r="D162" s="20"/>
      <c r="F162" s="43"/>
      <c r="H162" s="46"/>
      <c r="AC162" s="15"/>
      <c r="AD162" s="15"/>
      <c r="AE162" s="15">
        <v>4.11</v>
      </c>
    </row>
    <row r="163" spans="8:31" ht="14.25">
      <c r="H163" s="46"/>
      <c r="AD163" s="26"/>
      <c r="AE163" s="15" t="s">
        <v>1141</v>
      </c>
    </row>
    <row r="164" spans="8:31" ht="14.25">
      <c r="H164" s="45"/>
      <c r="AC164" s="26" t="s">
        <v>1382</v>
      </c>
      <c r="AE164" s="21" t="s">
        <v>1142</v>
      </c>
    </row>
    <row r="165" spans="8:31" ht="14.25">
      <c r="H165" s="46"/>
      <c r="AC165" s="26"/>
      <c r="AD165" s="26"/>
      <c r="AE165" s="26"/>
    </row>
    <row r="166" spans="8:31" ht="14.25">
      <c r="H166" s="46"/>
      <c r="AC166" s="26"/>
      <c r="AD166" s="26"/>
      <c r="AE166" s="26"/>
    </row>
    <row r="167" spans="8:31" ht="14.25">
      <c r="H167" s="45"/>
      <c r="AC167" s="26"/>
      <c r="AD167" s="26"/>
      <c r="AE167" s="26"/>
    </row>
    <row r="168" spans="8:31" ht="14.25">
      <c r="H168" s="45"/>
      <c r="AC168" s="26"/>
      <c r="AD168" s="26"/>
      <c r="AE168" s="26"/>
    </row>
    <row r="169" spans="8:31" ht="14.25">
      <c r="H169" s="45"/>
      <c r="AC169" s="26"/>
      <c r="AD169" s="26"/>
      <c r="AE169" s="26"/>
    </row>
    <row r="170" spans="8:31" ht="14.25">
      <c r="H170" s="45"/>
      <c r="AC170" s="26"/>
      <c r="AD170" s="26"/>
      <c r="AE170" s="26"/>
    </row>
    <row r="171" spans="5:31" ht="16.5">
      <c r="E171" s="47"/>
      <c r="F171" s="48"/>
      <c r="G171" s="48"/>
      <c r="H171" s="49"/>
      <c r="AC171" s="26"/>
      <c r="AD171" s="26"/>
      <c r="AE171" s="26"/>
    </row>
    <row r="172" spans="5:31" ht="14.25">
      <c r="E172" s="44"/>
      <c r="H172" s="45"/>
      <c r="AC172" s="26"/>
      <c r="AD172" s="26"/>
      <c r="AE172" s="26"/>
    </row>
    <row r="173" spans="29:31" ht="14.25">
      <c r="AC173" s="26"/>
      <c r="AD173" s="26"/>
      <c r="AE173" s="26"/>
    </row>
    <row r="174" spans="2:31" ht="14.25">
      <c r="B174" s="22"/>
      <c r="C174" s="22"/>
      <c r="D174" s="18"/>
      <c r="E174" s="50"/>
      <c r="AC174" s="26"/>
      <c r="AD174" s="26"/>
      <c r="AE174" s="26"/>
    </row>
    <row r="175" spans="5:31" ht="14.25">
      <c r="E175" s="44"/>
      <c r="H175" s="45"/>
      <c r="AC175" s="26"/>
      <c r="AD175" s="26"/>
      <c r="AE175" s="26"/>
    </row>
    <row r="176" spans="5:31" ht="14.25">
      <c r="E176" s="44"/>
      <c r="H176" s="45"/>
      <c r="AC176" s="26"/>
      <c r="AD176" s="26"/>
      <c r="AE176" s="26"/>
    </row>
    <row r="177" spans="5:31" ht="14.25">
      <c r="E177" s="44"/>
      <c r="H177" s="45"/>
      <c r="AC177" s="26"/>
      <c r="AD177" s="26"/>
      <c r="AE177" s="26"/>
    </row>
    <row r="178" spans="5:31" ht="14.25">
      <c r="E178" s="44"/>
      <c r="H178" s="46"/>
      <c r="AC178" s="26"/>
      <c r="AD178" s="26"/>
      <c r="AE178" s="26"/>
    </row>
    <row r="179" spans="5:31" ht="14.25">
      <c r="E179" s="44"/>
      <c r="H179" s="46"/>
      <c r="AC179" s="26"/>
      <c r="AD179" s="26"/>
      <c r="AE179" s="26"/>
    </row>
    <row r="180" spans="5:31" ht="14.25">
      <c r="E180" s="44"/>
      <c r="H180" s="45"/>
      <c r="AC180" s="26"/>
      <c r="AD180" s="26"/>
      <c r="AE180" s="26"/>
    </row>
    <row r="181" spans="5:31" ht="14.25">
      <c r="E181" s="44"/>
      <c r="H181" s="45"/>
      <c r="AC181" s="26"/>
      <c r="AD181" s="26"/>
      <c r="AE181" s="26"/>
    </row>
    <row r="182" spans="5:31" ht="14.25">
      <c r="E182" s="44"/>
      <c r="H182" s="45"/>
      <c r="AC182" s="26"/>
      <c r="AD182" s="26"/>
      <c r="AE182" s="26"/>
    </row>
    <row r="183" spans="5:31" ht="14.25">
      <c r="E183" s="44"/>
      <c r="H183" s="45"/>
      <c r="AC183" s="26"/>
      <c r="AD183" s="26"/>
      <c r="AE183" s="26"/>
    </row>
    <row r="184" spans="29:31" ht="14.25">
      <c r="AC184" s="26"/>
      <c r="AD184" s="26"/>
      <c r="AE184" s="26"/>
    </row>
    <row r="185" spans="2:31" ht="14.25">
      <c r="B185" s="22"/>
      <c r="C185" s="22"/>
      <c r="D185" s="18"/>
      <c r="E185" s="50"/>
      <c r="AC185" s="26"/>
      <c r="AD185" s="26"/>
      <c r="AE185" s="26"/>
    </row>
    <row r="186" spans="8:31" ht="14.25">
      <c r="H186" s="45"/>
      <c r="AC186" s="26"/>
      <c r="AD186" s="26"/>
      <c r="AE186" s="26"/>
    </row>
    <row r="187" ht="14.25">
      <c r="H187" s="45"/>
    </row>
    <row r="188" ht="14.25">
      <c r="H188" s="45"/>
    </row>
    <row r="189" ht="14.25">
      <c r="H189" s="45"/>
    </row>
    <row r="190" ht="14.25">
      <c r="H190" s="45"/>
    </row>
    <row r="191" ht="14.25">
      <c r="H191" s="45"/>
    </row>
    <row r="192" ht="14.25">
      <c r="H192" s="45"/>
    </row>
    <row r="193" ht="14.25">
      <c r="H193" s="45"/>
    </row>
    <row r="194" ht="14.25">
      <c r="H194" s="45"/>
    </row>
    <row r="195" ht="14.25">
      <c r="H195" s="45"/>
    </row>
    <row r="196" ht="14.25">
      <c r="H196" s="45"/>
    </row>
    <row r="197" ht="14.25">
      <c r="H197" s="45"/>
    </row>
    <row r="198" ht="14.25">
      <c r="H198" s="45"/>
    </row>
    <row r="199" ht="14.25">
      <c r="H199" s="45"/>
    </row>
    <row r="200" ht="14.25">
      <c r="H200" s="45"/>
    </row>
    <row r="201" ht="16.5">
      <c r="H201" s="49"/>
    </row>
    <row r="202" ht="14.25">
      <c r="E202" s="44"/>
    </row>
    <row r="204" spans="2:5" ht="14.25">
      <c r="B204" s="22"/>
      <c r="C204" s="22"/>
      <c r="D204" s="18"/>
      <c r="E204" s="50"/>
    </row>
    <row r="205" spans="7:8" ht="14.25">
      <c r="G205" s="43"/>
      <c r="H205" s="46"/>
    </row>
    <row r="206" spans="7:8" ht="14.25">
      <c r="G206" s="43"/>
      <c r="H206" s="46"/>
    </row>
    <row r="207" spans="7:8" ht="14.25">
      <c r="G207" s="43"/>
      <c r="H207" s="46"/>
    </row>
    <row r="208" spans="7:8" ht="14.25">
      <c r="G208" s="43"/>
      <c r="H208" s="46"/>
    </row>
    <row r="209" spans="7:8" ht="14.25">
      <c r="G209" s="43"/>
      <c r="H209" s="46"/>
    </row>
    <row r="210" spans="7:8" ht="14.25">
      <c r="G210" s="43"/>
      <c r="H210" s="46"/>
    </row>
    <row r="211" spans="7:8" ht="14.25">
      <c r="G211" s="43"/>
      <c r="H211" s="46"/>
    </row>
    <row r="212" spans="5:8" ht="14.25">
      <c r="E212" s="44"/>
      <c r="H212" s="45"/>
    </row>
    <row r="214" spans="2:5" ht="14.25">
      <c r="B214" s="22"/>
      <c r="C214" s="22"/>
      <c r="D214" s="18"/>
      <c r="E214" s="50"/>
    </row>
    <row r="216" ht="14.25">
      <c r="H216" s="45"/>
    </row>
    <row r="217" ht="14.25">
      <c r="H217" s="45"/>
    </row>
    <row r="218" ht="14.25">
      <c r="H218" s="46"/>
    </row>
    <row r="219" ht="14.25">
      <c r="H219" s="46"/>
    </row>
    <row r="220" ht="14.25">
      <c r="H220" s="46"/>
    </row>
    <row r="221" ht="14.25">
      <c r="H221" s="46"/>
    </row>
    <row r="222" ht="14.25">
      <c r="H222" s="46"/>
    </row>
    <row r="223" ht="14.25">
      <c r="H223" s="46"/>
    </row>
    <row r="224" ht="14.25">
      <c r="H224" s="46"/>
    </row>
    <row r="225" ht="14.25">
      <c r="H225" s="46"/>
    </row>
    <row r="226" ht="14.25">
      <c r="H226" s="46"/>
    </row>
    <row r="227" ht="14.25">
      <c r="H227" s="46"/>
    </row>
    <row r="228" ht="14.25">
      <c r="H228" s="45"/>
    </row>
    <row r="229" ht="14.25">
      <c r="H229" s="45"/>
    </row>
    <row r="230" ht="14.25">
      <c r="H230" s="45"/>
    </row>
    <row r="231" ht="14.25">
      <c r="H231" s="45"/>
    </row>
    <row r="232" ht="14.25">
      <c r="H232" s="45"/>
    </row>
    <row r="233" ht="14.25">
      <c r="H233" s="45"/>
    </row>
    <row r="234" ht="14.25">
      <c r="H234" s="45"/>
    </row>
    <row r="235" ht="14.25">
      <c r="E235" s="44"/>
    </row>
    <row r="236" spans="5:7" ht="14.25">
      <c r="E236" s="51"/>
      <c r="F236" s="51"/>
      <c r="G236" s="52"/>
    </row>
    <row r="237" spans="2:7" ht="14.25">
      <c r="B237" s="22"/>
      <c r="C237" s="22"/>
      <c r="D237" s="18"/>
      <c r="E237" s="53"/>
      <c r="F237" s="53"/>
      <c r="G237" s="53"/>
    </row>
    <row r="238" ht="14.25">
      <c r="H238" s="45"/>
    </row>
    <row r="239" ht="14.25">
      <c r="H239" s="45"/>
    </row>
    <row r="240" ht="14.25">
      <c r="H240" s="45"/>
    </row>
    <row r="241" ht="14.25">
      <c r="H241" s="45"/>
    </row>
    <row r="242" ht="14.25">
      <c r="H242" s="46"/>
    </row>
    <row r="243" ht="14.25">
      <c r="H243" s="46"/>
    </row>
    <row r="244" ht="14.25">
      <c r="H244" s="46"/>
    </row>
    <row r="245" ht="14.25">
      <c r="H245" s="46"/>
    </row>
    <row r="246" ht="14.25">
      <c r="H246" s="46"/>
    </row>
    <row r="247" ht="14.25">
      <c r="H247" s="46"/>
    </row>
    <row r="248" ht="14.25">
      <c r="H248" s="46"/>
    </row>
    <row r="249" ht="14.25">
      <c r="H249" s="45"/>
    </row>
    <row r="250" ht="14.25">
      <c r="H250" s="45"/>
    </row>
    <row r="251" ht="14.25">
      <c r="H251" s="46"/>
    </row>
    <row r="252" ht="14.25">
      <c r="H252" s="46"/>
    </row>
    <row r="253" ht="14.25">
      <c r="H253" s="46"/>
    </row>
    <row r="254" ht="14.25">
      <c r="H254" s="46"/>
    </row>
    <row r="255" ht="14.25">
      <c r="H255" s="46"/>
    </row>
    <row r="256" ht="14.25">
      <c r="H256" s="46"/>
    </row>
    <row r="257" ht="14.25">
      <c r="H257" s="46"/>
    </row>
    <row r="258" ht="14.25">
      <c r="H258" s="46"/>
    </row>
    <row r="259" ht="14.25">
      <c r="H259" s="46"/>
    </row>
    <row r="260" ht="14.25">
      <c r="H260" s="46"/>
    </row>
    <row r="261" ht="14.25">
      <c r="H261" s="46"/>
    </row>
    <row r="262" ht="14.25">
      <c r="H262" s="46"/>
    </row>
    <row r="263" ht="14.25">
      <c r="H263" s="46"/>
    </row>
    <row r="264" ht="14.25">
      <c r="H264" s="46"/>
    </row>
    <row r="265" spans="5:8" ht="14.25">
      <c r="E265" s="44"/>
      <c r="H265" s="45"/>
    </row>
    <row r="267" spans="2:5" ht="14.25">
      <c r="B267" s="22"/>
      <c r="C267" s="22"/>
      <c r="D267" s="18"/>
      <c r="E267" s="50"/>
    </row>
    <row r="268" ht="14.25">
      <c r="H268" s="45"/>
    </row>
    <row r="269" ht="14.25">
      <c r="H269" s="45"/>
    </row>
    <row r="270" ht="14.25">
      <c r="H270" s="45"/>
    </row>
    <row r="271" ht="14.25">
      <c r="H271" s="45"/>
    </row>
    <row r="272" ht="14.25">
      <c r="H272" s="45"/>
    </row>
    <row r="273" ht="14.25">
      <c r="H273" s="45"/>
    </row>
    <row r="274" ht="14.25">
      <c r="H274" s="45"/>
    </row>
    <row r="275" ht="14.25">
      <c r="H275" s="45"/>
    </row>
    <row r="276" ht="14.25">
      <c r="H276" s="45"/>
    </row>
    <row r="277" ht="14.25">
      <c r="H277" s="45"/>
    </row>
    <row r="278" ht="14.25">
      <c r="H278" s="46"/>
    </row>
    <row r="279" ht="14.25">
      <c r="H279" s="46"/>
    </row>
    <row r="280" ht="14.25">
      <c r="H280" s="46"/>
    </row>
    <row r="281" ht="14.25">
      <c r="H281" s="46"/>
    </row>
    <row r="282" ht="14.25">
      <c r="H282" s="46"/>
    </row>
    <row r="283" ht="14.25">
      <c r="H283" s="46"/>
    </row>
    <row r="284" ht="14.25">
      <c r="H284" s="46"/>
    </row>
    <row r="285" ht="14.25">
      <c r="H285" s="46"/>
    </row>
    <row r="286" ht="14.25">
      <c r="H286" s="45"/>
    </row>
    <row r="287" spans="5:8" ht="14.25">
      <c r="E287" s="44"/>
      <c r="H287" s="45"/>
    </row>
    <row r="289" spans="2:5" ht="14.25">
      <c r="B289" s="22"/>
      <c r="C289" s="22"/>
      <c r="D289" s="18"/>
      <c r="E289" s="50"/>
    </row>
    <row r="290" spans="7:8" ht="14.25">
      <c r="G290" s="43"/>
      <c r="H290" s="46"/>
    </row>
    <row r="292" spans="2:5" ht="14.25">
      <c r="B292" s="22"/>
      <c r="C292" s="22"/>
      <c r="D292" s="18"/>
      <c r="E292" s="50"/>
    </row>
    <row r="293" spans="7:8" ht="14.25">
      <c r="G293" s="43"/>
      <c r="H293" s="46"/>
    </row>
    <row r="295" spans="2:5" ht="14.25">
      <c r="B295" s="22"/>
      <c r="C295" s="22"/>
      <c r="D295" s="18"/>
      <c r="E295" s="50"/>
    </row>
    <row r="296" spans="7:8" ht="14.25">
      <c r="G296" s="43"/>
      <c r="H296" s="46"/>
    </row>
    <row r="297" spans="7:8" ht="14.25">
      <c r="G297" s="43"/>
      <c r="H297" s="46"/>
    </row>
    <row r="298" spans="5:8" ht="14.25">
      <c r="E298" s="44"/>
      <c r="H298" s="45"/>
    </row>
    <row r="300" spans="2:5" ht="14.25">
      <c r="B300" s="22"/>
      <c r="C300" s="22"/>
      <c r="D300" s="18"/>
      <c r="E300" s="50"/>
    </row>
    <row r="301" spans="7:8" ht="14.25">
      <c r="G301" s="43"/>
      <c r="H301" s="46"/>
    </row>
    <row r="303" spans="2:5" ht="14.25">
      <c r="B303" s="22"/>
      <c r="C303" s="22"/>
      <c r="D303" s="18"/>
      <c r="E303" s="50"/>
    </row>
    <row r="304" spans="7:8" ht="14.25">
      <c r="G304" s="43"/>
      <c r="H304" s="46"/>
    </row>
    <row r="305" spans="7:8" ht="14.25">
      <c r="G305" s="43"/>
      <c r="H305" s="46"/>
    </row>
    <row r="306" spans="5:8" ht="14.25">
      <c r="E306" s="44"/>
      <c r="H306" s="45"/>
    </row>
    <row r="307" spans="5:7" ht="14.25">
      <c r="E307" s="51"/>
      <c r="F307" s="51"/>
      <c r="G307" s="52"/>
    </row>
    <row r="308" spans="2:7" ht="14.25">
      <c r="B308" s="22"/>
      <c r="C308" s="22"/>
      <c r="D308" s="18"/>
      <c r="E308" s="53"/>
      <c r="F308" s="53"/>
      <c r="G308" s="53"/>
    </row>
    <row r="310" ht="14.25">
      <c r="H310" s="45"/>
    </row>
    <row r="311" ht="14.25">
      <c r="H311" s="45"/>
    </row>
    <row r="312" ht="14.25">
      <c r="H312" s="45"/>
    </row>
    <row r="313" spans="7:8" ht="14.25">
      <c r="G313" s="43"/>
      <c r="H313" s="45"/>
    </row>
    <row r="314" spans="7:8" ht="14.25">
      <c r="G314" s="43"/>
      <c r="H314" s="45"/>
    </row>
    <row r="315" spans="7:8" ht="14.25">
      <c r="G315" s="43"/>
      <c r="H315" s="45"/>
    </row>
    <row r="316" spans="7:8" ht="14.25">
      <c r="G316" s="43"/>
      <c r="H316" s="46"/>
    </row>
    <row r="317" spans="7:8" ht="14.25">
      <c r="G317" s="43"/>
      <c r="H317" s="46"/>
    </row>
    <row r="318" spans="7:8" ht="14.25">
      <c r="G318" s="43"/>
      <c r="H318" s="46"/>
    </row>
    <row r="319" spans="7:8" ht="14.25">
      <c r="G319" s="43"/>
      <c r="H319" s="46"/>
    </row>
    <row r="320" spans="7:8" ht="14.25">
      <c r="G320" s="43"/>
      <c r="H320" s="46"/>
    </row>
    <row r="321" spans="7:8" ht="14.25">
      <c r="G321" s="43"/>
      <c r="H321" s="46"/>
    </row>
    <row r="322" spans="7:8" ht="14.25">
      <c r="G322" s="43"/>
      <c r="H322" s="45"/>
    </row>
    <row r="323" spans="7:8" ht="14.25">
      <c r="G323" s="43"/>
      <c r="H323" s="45"/>
    </row>
    <row r="324" spans="7:8" ht="14.25">
      <c r="G324" s="43"/>
      <c r="H324" s="45"/>
    </row>
    <row r="325" spans="7:8" ht="14.25">
      <c r="G325" s="43"/>
      <c r="H325" s="45"/>
    </row>
    <row r="326" spans="7:8" ht="14.25">
      <c r="G326" s="43"/>
      <c r="H326" s="45"/>
    </row>
    <row r="327" spans="7:8" ht="14.25">
      <c r="G327" s="43"/>
      <c r="H327" s="45"/>
    </row>
    <row r="328" spans="7:8" ht="14.25">
      <c r="G328" s="43"/>
      <c r="H328" s="45"/>
    </row>
    <row r="329" spans="7:8" ht="14.25">
      <c r="G329" s="43"/>
      <c r="H329" s="46"/>
    </row>
    <row r="330" spans="7:8" ht="14.25">
      <c r="G330" s="43"/>
      <c r="H330" s="46"/>
    </row>
    <row r="331" spans="7:8" ht="14.25">
      <c r="G331" s="43"/>
      <c r="H331" s="45"/>
    </row>
    <row r="332" spans="7:8" ht="14.25">
      <c r="G332" s="43"/>
      <c r="H332" s="45"/>
    </row>
    <row r="333" spans="7:8" ht="14.25">
      <c r="G333" s="43"/>
      <c r="H333" s="45"/>
    </row>
    <row r="334" spans="7:8" ht="14.25">
      <c r="G334" s="43"/>
      <c r="H334" s="45"/>
    </row>
    <row r="335" spans="7:8" ht="14.25">
      <c r="G335" s="43"/>
      <c r="H335" s="45"/>
    </row>
    <row r="336" spans="7:8" ht="14.25">
      <c r="G336" s="43"/>
      <c r="H336" s="45"/>
    </row>
    <row r="337" spans="7:8" ht="14.25">
      <c r="G337" s="43"/>
      <c r="H337" s="45"/>
    </row>
    <row r="338" spans="7:8" ht="14.25">
      <c r="G338" s="43"/>
      <c r="H338" s="46"/>
    </row>
    <row r="339" spans="7:8" ht="14.25">
      <c r="G339" s="43"/>
      <c r="H339" s="46"/>
    </row>
    <row r="340" spans="7:8" ht="14.25">
      <c r="G340" s="43"/>
      <c r="H340" s="45"/>
    </row>
    <row r="341" spans="7:8" ht="14.25">
      <c r="G341" s="43"/>
      <c r="H341" s="46"/>
    </row>
    <row r="342" spans="7:8" ht="14.25">
      <c r="G342" s="43"/>
      <c r="H342" s="46"/>
    </row>
    <row r="343" spans="7:8" ht="14.25">
      <c r="G343" s="43"/>
      <c r="H343" s="46"/>
    </row>
    <row r="344" spans="7:8" ht="14.25">
      <c r="G344" s="43"/>
      <c r="H344" s="46"/>
    </row>
    <row r="345" spans="7:8" ht="14.25">
      <c r="G345" s="43"/>
      <c r="H345" s="46"/>
    </row>
    <row r="346" spans="7:8" ht="14.25">
      <c r="G346" s="43"/>
      <c r="H346" s="46"/>
    </row>
    <row r="347" spans="7:8" ht="14.25">
      <c r="G347" s="43"/>
      <c r="H347" s="46"/>
    </row>
    <row r="348" spans="7:8" ht="14.25">
      <c r="G348" s="43"/>
      <c r="H348" s="46"/>
    </row>
    <row r="349" spans="7:8" ht="14.25">
      <c r="G349" s="43"/>
      <c r="H349" s="46"/>
    </row>
    <row r="350" spans="7:8" ht="14.25">
      <c r="G350" s="43"/>
      <c r="H350" s="46"/>
    </row>
    <row r="351" spans="7:8" ht="14.25">
      <c r="G351" s="43"/>
      <c r="H351" s="46"/>
    </row>
    <row r="352" spans="7:8" ht="14.25">
      <c r="G352" s="43"/>
      <c r="H352" s="45"/>
    </row>
    <row r="353" spans="5:8" ht="14.25">
      <c r="E353" s="44"/>
      <c r="H353" s="45"/>
    </row>
    <row r="355" spans="2:5" ht="14.25">
      <c r="B355" s="22"/>
      <c r="C355" s="22"/>
      <c r="D355" s="18"/>
      <c r="E355" s="50"/>
    </row>
    <row r="356" spans="7:8" ht="14.25">
      <c r="G356" s="43"/>
      <c r="H356" s="46"/>
    </row>
    <row r="357" spans="7:8" ht="14.25">
      <c r="G357" s="43"/>
      <c r="H357" s="46"/>
    </row>
    <row r="358" spans="5:8" ht="14.25">
      <c r="E358" s="44"/>
      <c r="H358" s="45"/>
    </row>
    <row r="359" spans="5:7" ht="14.25">
      <c r="E359" s="51"/>
      <c r="F359" s="51"/>
      <c r="G359" s="52"/>
    </row>
    <row r="360" spans="2:7" ht="14.25">
      <c r="B360" s="22"/>
      <c r="C360" s="22"/>
      <c r="D360" s="18"/>
      <c r="E360" s="53"/>
      <c r="F360" s="53"/>
      <c r="G360" s="53"/>
    </row>
    <row r="361" ht="14.25">
      <c r="H361" s="45"/>
    </row>
    <row r="362" ht="14.25">
      <c r="H362" s="45"/>
    </row>
    <row r="363" ht="14.25">
      <c r="H363" s="45"/>
    </row>
    <row r="364" ht="14.25">
      <c r="H364" s="45"/>
    </row>
    <row r="365" ht="14.25">
      <c r="H365" s="45"/>
    </row>
    <row r="366" ht="14.25">
      <c r="H366" s="45"/>
    </row>
    <row r="367" spans="7:8" ht="14.25">
      <c r="G367" s="43"/>
      <c r="H367" s="45"/>
    </row>
    <row r="368" spans="7:8" ht="14.25">
      <c r="G368" s="43"/>
      <c r="H368" s="45"/>
    </row>
    <row r="369" spans="7:8" ht="14.25">
      <c r="G369" s="43"/>
      <c r="H369" s="46"/>
    </row>
    <row r="370" spans="7:8" ht="14.25">
      <c r="G370" s="43"/>
      <c r="H370" s="46"/>
    </row>
    <row r="371" spans="7:8" ht="14.25">
      <c r="G371" s="43"/>
      <c r="H371" s="46"/>
    </row>
    <row r="372" spans="7:8" ht="14.25">
      <c r="G372" s="43"/>
      <c r="H372" s="46"/>
    </row>
    <row r="373" spans="7:8" ht="14.25">
      <c r="G373" s="43"/>
      <c r="H373" s="46"/>
    </row>
    <row r="374" spans="7:8" ht="14.25">
      <c r="G374" s="43"/>
      <c r="H374" s="46"/>
    </row>
    <row r="375" spans="7:8" ht="14.25">
      <c r="G375" s="43"/>
      <c r="H375" s="45"/>
    </row>
    <row r="376" spans="7:8" ht="14.25">
      <c r="G376" s="43"/>
      <c r="H376" s="46"/>
    </row>
    <row r="377" spans="7:8" ht="14.25">
      <c r="G377" s="43"/>
      <c r="H377" s="46"/>
    </row>
    <row r="378" spans="7:8" ht="14.25">
      <c r="G378" s="43"/>
      <c r="H378" s="46"/>
    </row>
    <row r="379" spans="7:8" ht="14.25">
      <c r="G379" s="43"/>
      <c r="H379" s="46"/>
    </row>
    <row r="380" spans="7:8" ht="14.25">
      <c r="G380" s="43"/>
      <c r="H380" s="46"/>
    </row>
    <row r="381" spans="7:8" ht="15" customHeight="1">
      <c r="G381" s="43"/>
      <c r="H381" s="46"/>
    </row>
    <row r="382" spans="7:8" ht="14.25">
      <c r="G382" s="43"/>
      <c r="H382" s="46"/>
    </row>
    <row r="383" spans="7:8" ht="14.25">
      <c r="G383" s="43"/>
      <c r="H383" s="46"/>
    </row>
    <row r="384" spans="7:8" ht="14.25">
      <c r="G384" s="43"/>
      <c r="H384" s="45"/>
    </row>
    <row r="385" spans="7:8" ht="14.25">
      <c r="G385" s="43"/>
      <c r="H385" s="45"/>
    </row>
    <row r="386" spans="7:8" ht="14.25">
      <c r="G386" s="43"/>
      <c r="H386" s="45"/>
    </row>
    <row r="387" spans="7:8" ht="14.25">
      <c r="G387" s="43"/>
      <c r="H387" s="46"/>
    </row>
    <row r="388" spans="7:8" ht="14.25">
      <c r="G388" s="43"/>
      <c r="H388" s="46"/>
    </row>
    <row r="389" spans="7:8" ht="14.25">
      <c r="G389" s="43"/>
      <c r="H389" s="46"/>
    </row>
    <row r="390" spans="7:8" ht="14.25">
      <c r="G390" s="43"/>
      <c r="H390" s="46"/>
    </row>
    <row r="391" spans="7:8" ht="14.25">
      <c r="G391" s="43"/>
      <c r="H391" s="46"/>
    </row>
    <row r="392" spans="7:8" ht="14.25">
      <c r="G392" s="43"/>
      <c r="H392" s="46"/>
    </row>
    <row r="393" spans="7:8" ht="14.25">
      <c r="G393" s="43"/>
      <c r="H393" s="46"/>
    </row>
    <row r="394" spans="7:8" ht="14.25">
      <c r="G394" s="43"/>
      <c r="H394" s="46"/>
    </row>
    <row r="395" spans="7:8" ht="14.25">
      <c r="G395" s="43"/>
      <c r="H395" s="46"/>
    </row>
    <row r="396" spans="5:8" ht="14.25">
      <c r="E396" s="44"/>
      <c r="H396" s="45"/>
    </row>
    <row r="398" spans="2:5" ht="14.25">
      <c r="B398" s="22"/>
      <c r="C398" s="22"/>
      <c r="D398" s="18"/>
      <c r="E398" s="50"/>
    </row>
    <row r="399" ht="14.25">
      <c r="B399" s="22"/>
    </row>
    <row r="400" ht="14.25">
      <c r="G400" s="43"/>
    </row>
    <row r="401" ht="14.25">
      <c r="G401" s="43"/>
    </row>
    <row r="402" ht="14.25">
      <c r="G402" s="43"/>
    </row>
    <row r="403" ht="14.25">
      <c r="G403" s="43"/>
    </row>
    <row r="404" ht="14.25">
      <c r="G404" s="43"/>
    </row>
    <row r="405" ht="14.25">
      <c r="G405" s="43"/>
    </row>
    <row r="406" ht="14.25">
      <c r="G406" s="43"/>
    </row>
    <row r="407" ht="14.25">
      <c r="G407" s="43"/>
    </row>
    <row r="408" ht="14.25">
      <c r="G408" s="43"/>
    </row>
    <row r="409" ht="14.25">
      <c r="G409" s="43"/>
    </row>
    <row r="410" ht="14.25">
      <c r="E410" s="44"/>
    </row>
    <row r="411" spans="1:5" ht="14.25">
      <c r="A411" s="1"/>
      <c r="B411" s="1"/>
      <c r="C411" s="1"/>
      <c r="E411" s="44"/>
    </row>
    <row r="412" spans="2:5" ht="14.25">
      <c r="B412" s="22"/>
      <c r="C412" s="22"/>
      <c r="D412" s="18"/>
      <c r="E412" s="50"/>
    </row>
    <row r="413" ht="14.25">
      <c r="G413" s="43"/>
    </row>
    <row r="414" ht="14.25">
      <c r="G414" s="43"/>
    </row>
    <row r="415" ht="14.25">
      <c r="G415" s="43"/>
    </row>
    <row r="416" ht="14.25">
      <c r="G416" s="43"/>
    </row>
    <row r="417" ht="14.25">
      <c r="G417" s="43"/>
    </row>
    <row r="418" ht="14.25">
      <c r="G418" s="43"/>
    </row>
    <row r="419" ht="14.25">
      <c r="G419" s="43"/>
    </row>
    <row r="420" ht="14.25">
      <c r="G420" s="43"/>
    </row>
    <row r="421" ht="14.25">
      <c r="G421" s="43"/>
    </row>
    <row r="422" ht="14.25">
      <c r="G422" s="43"/>
    </row>
    <row r="423" ht="14.25">
      <c r="G423" s="43"/>
    </row>
    <row r="424" ht="14.25">
      <c r="G424" s="43"/>
    </row>
    <row r="425" ht="14.25">
      <c r="G425" s="43"/>
    </row>
    <row r="426" ht="14.25">
      <c r="G426" s="43"/>
    </row>
    <row r="427" ht="14.25">
      <c r="G427" s="43"/>
    </row>
    <row r="428" ht="14.25">
      <c r="G428" s="43"/>
    </row>
    <row r="429" ht="14.25">
      <c r="G429" s="43"/>
    </row>
    <row r="430" ht="14.25">
      <c r="E430" s="44"/>
    </row>
    <row r="432" spans="2:7" ht="14.25">
      <c r="B432" s="22"/>
      <c r="C432" s="22"/>
      <c r="D432" s="18"/>
      <c r="E432" s="50"/>
      <c r="G432" s="43"/>
    </row>
    <row r="433" ht="14.25">
      <c r="H433" s="46"/>
    </row>
    <row r="434" ht="14.25">
      <c r="H434" s="46"/>
    </row>
    <row r="435" spans="7:8" ht="14.25">
      <c r="G435" s="43"/>
      <c r="H435" s="46"/>
    </row>
    <row r="436" spans="7:8" ht="14.25">
      <c r="G436" s="43"/>
      <c r="H436" s="46"/>
    </row>
    <row r="437" spans="7:8" ht="14.25">
      <c r="G437" s="43"/>
      <c r="H437" s="46"/>
    </row>
    <row r="438" spans="7:8" ht="14.25">
      <c r="G438" s="43"/>
      <c r="H438" s="46"/>
    </row>
    <row r="439" spans="7:8" ht="14.25">
      <c r="G439" s="43"/>
      <c r="H439" s="46"/>
    </row>
    <row r="440" spans="7:8" ht="14.25">
      <c r="G440" s="43"/>
      <c r="H440" s="46"/>
    </row>
    <row r="441" spans="7:8" ht="14.25">
      <c r="G441" s="43"/>
      <c r="H441" s="46"/>
    </row>
    <row r="442" spans="7:8" ht="14.25">
      <c r="G442" s="43"/>
      <c r="H442" s="46"/>
    </row>
    <row r="443" spans="7:8" ht="14.25">
      <c r="G443" s="43"/>
      <c r="H443" s="46"/>
    </row>
    <row r="444" spans="7:8" ht="14.25">
      <c r="G444" s="43"/>
      <c r="H444" s="46"/>
    </row>
    <row r="445" spans="7:8" ht="14.25">
      <c r="G445" s="43"/>
      <c r="H445" s="46"/>
    </row>
    <row r="446" spans="7:8" ht="14.25">
      <c r="G446" s="43"/>
      <c r="H446" s="46"/>
    </row>
    <row r="447" spans="7:8" ht="14.25">
      <c r="G447" s="43"/>
      <c r="H447" s="46"/>
    </row>
    <row r="448" spans="7:8" ht="14.25">
      <c r="G448" s="43"/>
      <c r="H448" s="46"/>
    </row>
    <row r="449" spans="7:8" ht="14.25">
      <c r="G449" s="43"/>
      <c r="H449" s="46"/>
    </row>
    <row r="450" spans="7:8" ht="14.25">
      <c r="G450" s="43"/>
      <c r="H450" s="46"/>
    </row>
    <row r="451" spans="7:8" ht="14.25">
      <c r="G451" s="43"/>
      <c r="H451" s="46"/>
    </row>
    <row r="452" spans="7:8" ht="14.25">
      <c r="G452" s="43"/>
      <c r="H452" s="46"/>
    </row>
    <row r="453" spans="7:8" ht="14.25">
      <c r="G453" s="43"/>
      <c r="H453" s="46"/>
    </row>
    <row r="454" spans="5:8" ht="14.25">
      <c r="E454" s="44"/>
      <c r="H454" s="45"/>
    </row>
    <row r="456" spans="2:5" ht="14.25">
      <c r="B456" s="22"/>
      <c r="C456" s="22"/>
      <c r="D456" s="18"/>
      <c r="E456" s="50"/>
    </row>
    <row r="458" ht="14.25">
      <c r="H458" s="46"/>
    </row>
    <row r="459" ht="14.25">
      <c r="H459" s="46"/>
    </row>
    <row r="460" ht="14.25">
      <c r="H460" s="46"/>
    </row>
    <row r="461" spans="7:8" ht="14.25">
      <c r="G461" s="43"/>
      <c r="H461" s="46"/>
    </row>
    <row r="462" spans="7:8" ht="14.25">
      <c r="G462" s="43"/>
      <c r="H462" s="46"/>
    </row>
    <row r="463" spans="7:8" ht="14.25">
      <c r="G463" s="43"/>
      <c r="H463" s="46"/>
    </row>
    <row r="464" spans="7:8" ht="14.25">
      <c r="G464" s="43"/>
      <c r="H464" s="46"/>
    </row>
    <row r="465" spans="7:8" ht="14.25">
      <c r="G465" s="43"/>
      <c r="H465" s="46"/>
    </row>
    <row r="466" spans="7:8" ht="14.25">
      <c r="G466" s="43"/>
      <c r="H466" s="46"/>
    </row>
    <row r="467" spans="7:8" ht="14.25">
      <c r="G467" s="43"/>
      <c r="H467" s="46"/>
    </row>
    <row r="468" spans="7:8" ht="14.25">
      <c r="G468" s="43"/>
      <c r="H468" s="46"/>
    </row>
    <row r="469" spans="7:8" ht="14.25">
      <c r="G469" s="43"/>
      <c r="H469" s="46"/>
    </row>
    <row r="470" spans="7:8" ht="14.25">
      <c r="G470" s="43"/>
      <c r="H470" s="46"/>
    </row>
    <row r="471" spans="7:8" ht="14.25">
      <c r="G471" s="43"/>
      <c r="H471" s="45"/>
    </row>
    <row r="472" spans="7:8" ht="14.25">
      <c r="G472" s="43"/>
      <c r="H472" s="45"/>
    </row>
    <row r="473" spans="7:8" ht="14.25">
      <c r="G473" s="43"/>
      <c r="H473" s="45"/>
    </row>
    <row r="474" spans="7:8" ht="14.25">
      <c r="G474" s="43"/>
      <c r="H474" s="45"/>
    </row>
    <row r="475" spans="7:8" ht="14.25">
      <c r="G475" s="43"/>
      <c r="H475" s="45"/>
    </row>
    <row r="476" spans="7:8" ht="14.25">
      <c r="G476" s="43"/>
      <c r="H476" s="45"/>
    </row>
    <row r="477" spans="7:8" ht="14.25">
      <c r="G477" s="43"/>
      <c r="H477" s="46"/>
    </row>
    <row r="478" spans="7:8" ht="14.25">
      <c r="G478" s="43"/>
      <c r="H478" s="46"/>
    </row>
    <row r="479" spans="7:8" ht="14.25">
      <c r="G479" s="43"/>
      <c r="H479" s="46"/>
    </row>
    <row r="480" spans="7:8" ht="14.25">
      <c r="G480" s="43"/>
      <c r="H480" s="46"/>
    </row>
    <row r="481" spans="7:8" ht="14.25">
      <c r="G481" s="43"/>
      <c r="H481" s="46"/>
    </row>
    <row r="482" spans="7:8" ht="14.25">
      <c r="G482" s="43"/>
      <c r="H482" s="46"/>
    </row>
    <row r="483" spans="7:8" ht="14.25">
      <c r="G483" s="43"/>
      <c r="H483" s="46"/>
    </row>
    <row r="484" spans="7:8" ht="14.25">
      <c r="G484" s="43"/>
      <c r="H484" s="46"/>
    </row>
    <row r="485" spans="7:8" ht="14.25">
      <c r="G485" s="43"/>
      <c r="H485" s="46"/>
    </row>
    <row r="486" spans="5:8" ht="14.25">
      <c r="E486" s="44"/>
      <c r="H486" s="45"/>
    </row>
    <row r="487" spans="5:7" ht="14.25">
      <c r="E487" s="54"/>
      <c r="F487" s="54"/>
      <c r="G487" s="54"/>
    </row>
    <row r="488" spans="2:7" ht="14.25">
      <c r="B488" s="22"/>
      <c r="D488" s="18"/>
      <c r="E488" s="54"/>
      <c r="F488" s="54"/>
      <c r="G488" s="54"/>
    </row>
    <row r="489" ht="14.25">
      <c r="E489" s="44"/>
    </row>
    <row r="490" spans="5:7" ht="14.25">
      <c r="E490" s="54"/>
      <c r="F490" s="54"/>
      <c r="G490" s="54"/>
    </row>
    <row r="491" spans="2:5" ht="14.25">
      <c r="B491" s="22"/>
      <c r="C491" s="22"/>
      <c r="D491" s="18"/>
      <c r="E491" s="50"/>
    </row>
    <row r="492" spans="7:8" ht="14.25">
      <c r="G492" s="43"/>
      <c r="H492" s="46"/>
    </row>
    <row r="494" spans="2:5" ht="14.25">
      <c r="B494" s="22"/>
      <c r="C494" s="22"/>
      <c r="D494" s="18"/>
      <c r="E494" s="50"/>
    </row>
    <row r="495" spans="7:8" ht="14.25">
      <c r="G495" s="43"/>
      <c r="H495" s="46"/>
    </row>
    <row r="496" spans="7:8" ht="14.25">
      <c r="G496" s="43"/>
      <c r="H496" s="46"/>
    </row>
    <row r="497" spans="5:8" ht="14.25">
      <c r="E497" s="44"/>
      <c r="H497" s="45"/>
    </row>
    <row r="498" spans="5:7" ht="14.25">
      <c r="E498" s="54"/>
      <c r="F498" s="54"/>
      <c r="G498" s="54"/>
    </row>
    <row r="499" spans="2:5" ht="14.25">
      <c r="B499" s="22"/>
      <c r="C499" s="22"/>
      <c r="D499" s="18"/>
      <c r="E499" s="50"/>
    </row>
    <row r="500" spans="2:8" ht="14.25">
      <c r="B500" s="22"/>
      <c r="H500" s="45"/>
    </row>
    <row r="501" spans="7:8" ht="14.25">
      <c r="G501" s="43"/>
      <c r="H501" s="46"/>
    </row>
    <row r="502" spans="7:8" ht="14.25">
      <c r="G502" s="43"/>
      <c r="H502" s="45"/>
    </row>
    <row r="503" spans="7:8" ht="14.25">
      <c r="G503" s="43"/>
      <c r="H503" s="45"/>
    </row>
    <row r="504" spans="7:8" ht="14.25">
      <c r="G504" s="43"/>
      <c r="H504" s="45"/>
    </row>
    <row r="505" spans="7:8" ht="14.25">
      <c r="G505" s="43"/>
      <c r="H505" s="45"/>
    </row>
    <row r="506" spans="7:8" ht="14.25">
      <c r="G506" s="43"/>
      <c r="H506" s="45"/>
    </row>
    <row r="507" spans="7:8" ht="14.25">
      <c r="G507" s="43"/>
      <c r="H507" s="45"/>
    </row>
    <row r="508" spans="7:8" ht="14.25">
      <c r="G508" s="43"/>
      <c r="H508" s="45"/>
    </row>
    <row r="509" spans="7:8" ht="14.25">
      <c r="G509" s="43"/>
      <c r="H509" s="45"/>
    </row>
    <row r="510" spans="7:8" ht="14.25">
      <c r="G510" s="43"/>
      <c r="H510" s="45"/>
    </row>
    <row r="511" spans="7:8" ht="14.25">
      <c r="G511" s="43"/>
      <c r="H511" s="46"/>
    </row>
    <row r="512" spans="7:8" ht="14.25">
      <c r="G512" s="43"/>
      <c r="H512" s="46"/>
    </row>
    <row r="513" spans="7:8" ht="14.25">
      <c r="G513" s="43"/>
      <c r="H513" s="46"/>
    </row>
    <row r="514" spans="7:8" ht="14.25">
      <c r="G514" s="43"/>
      <c r="H514" s="46"/>
    </row>
    <row r="515" spans="7:8" ht="14.25">
      <c r="G515" s="43"/>
      <c r="H515" s="46"/>
    </row>
    <row r="516" spans="7:8" ht="14.25">
      <c r="G516" s="43"/>
      <c r="H516" s="46"/>
    </row>
    <row r="517" ht="14.25">
      <c r="E517" s="44"/>
    </row>
    <row r="518" spans="5:7" ht="14.25">
      <c r="E518" s="54"/>
      <c r="F518" s="54"/>
      <c r="G518" s="54"/>
    </row>
    <row r="519" spans="2:5" ht="14.25">
      <c r="B519" s="22"/>
      <c r="C519" s="22"/>
      <c r="D519" s="18"/>
      <c r="E519" s="50"/>
    </row>
    <row r="520" ht="14.25">
      <c r="G520" s="43"/>
    </row>
    <row r="521" spans="5:7" ht="14.25">
      <c r="E521" s="51"/>
      <c r="F521" s="51"/>
      <c r="G521" s="52"/>
    </row>
    <row r="522" spans="2:7" ht="14.25">
      <c r="B522" s="22"/>
      <c r="C522" s="22"/>
      <c r="D522" s="18"/>
      <c r="E522" s="53"/>
      <c r="F522" s="53"/>
      <c r="G522" s="53"/>
    </row>
    <row r="523" ht="14.25">
      <c r="H523" s="46"/>
    </row>
    <row r="524" ht="14.25">
      <c r="H524" s="46"/>
    </row>
    <row r="525" ht="14.25">
      <c r="H525" s="46"/>
    </row>
    <row r="526" ht="14.25">
      <c r="H526" s="46"/>
    </row>
    <row r="527" ht="14.25">
      <c r="H527" s="46"/>
    </row>
    <row r="528" spans="7:8" ht="14.25">
      <c r="G528" s="43"/>
      <c r="H528" s="45"/>
    </row>
    <row r="529" spans="7:8" ht="14.25">
      <c r="G529" s="43"/>
      <c r="H529" s="45"/>
    </row>
    <row r="530" spans="7:8" ht="14.25">
      <c r="G530" s="43"/>
      <c r="H530" s="45"/>
    </row>
    <row r="531" spans="7:8" ht="14.25">
      <c r="G531" s="43"/>
      <c r="H531" s="45"/>
    </row>
    <row r="532" spans="7:8" ht="14.25">
      <c r="G532" s="43"/>
      <c r="H532" s="45"/>
    </row>
    <row r="533" spans="7:8" ht="14.25">
      <c r="G533" s="43"/>
      <c r="H533" s="45"/>
    </row>
    <row r="534" spans="7:8" ht="14.25">
      <c r="G534" s="43"/>
      <c r="H534" s="45"/>
    </row>
    <row r="535" spans="7:8" ht="14.25">
      <c r="G535" s="43"/>
      <c r="H535" s="45"/>
    </row>
    <row r="536" spans="7:8" ht="14.25">
      <c r="G536" s="43"/>
      <c r="H536" s="45"/>
    </row>
    <row r="537" spans="7:8" ht="14.25">
      <c r="G537" s="43"/>
      <c r="H537" s="45"/>
    </row>
    <row r="538" spans="7:8" ht="14.25">
      <c r="G538" s="43"/>
      <c r="H538" s="45"/>
    </row>
    <row r="539" spans="7:8" ht="14.25">
      <c r="G539" s="43"/>
      <c r="H539" s="45"/>
    </row>
    <row r="540" spans="7:8" ht="14.25">
      <c r="G540" s="43"/>
      <c r="H540" s="45"/>
    </row>
    <row r="541" spans="7:8" ht="14.25">
      <c r="G541" s="43"/>
      <c r="H541" s="45"/>
    </row>
    <row r="542" spans="7:8" ht="14.25">
      <c r="G542" s="43"/>
      <c r="H542" s="45"/>
    </row>
    <row r="543" spans="7:8" ht="14.25">
      <c r="G543" s="43"/>
      <c r="H543" s="45"/>
    </row>
    <row r="544" spans="7:8" ht="14.25">
      <c r="G544" s="43"/>
      <c r="H544" s="45"/>
    </row>
    <row r="545" spans="7:8" ht="14.25">
      <c r="G545" s="43"/>
      <c r="H545" s="45"/>
    </row>
    <row r="546" spans="7:8" ht="14.25">
      <c r="G546" s="43"/>
      <c r="H546" s="45"/>
    </row>
    <row r="547" spans="7:8" ht="14.25">
      <c r="G547" s="43"/>
      <c r="H547" s="45"/>
    </row>
    <row r="548" spans="7:8" ht="14.25">
      <c r="G548" s="43"/>
      <c r="H548" s="45"/>
    </row>
    <row r="549" spans="7:8" ht="14.25">
      <c r="G549" s="43"/>
      <c r="H549" s="45"/>
    </row>
    <row r="550" spans="7:8" ht="14.25">
      <c r="G550" s="43"/>
      <c r="H550" s="45"/>
    </row>
    <row r="551" spans="7:8" ht="14.25">
      <c r="G551" s="43"/>
      <c r="H551" s="45"/>
    </row>
    <row r="552" spans="7:8" ht="14.25">
      <c r="G552" s="43"/>
      <c r="H552" s="45"/>
    </row>
    <row r="553" spans="7:8" ht="14.25">
      <c r="G553" s="43"/>
      <c r="H553" s="46"/>
    </row>
    <row r="554" spans="7:8" ht="14.25">
      <c r="G554" s="43"/>
      <c r="H554" s="46"/>
    </row>
    <row r="555" spans="7:8" ht="14.25">
      <c r="G555" s="43"/>
      <c r="H555" s="46"/>
    </row>
    <row r="556" spans="7:8" ht="14.25">
      <c r="G556" s="43"/>
      <c r="H556" s="46"/>
    </row>
    <row r="557" spans="7:8" ht="14.25">
      <c r="G557" s="43"/>
      <c r="H557" s="46"/>
    </row>
    <row r="558" spans="7:8" ht="14.25">
      <c r="G558" s="43"/>
      <c r="H558" s="46"/>
    </row>
    <row r="559" spans="7:8" ht="14.25">
      <c r="G559" s="43"/>
      <c r="H559" s="46"/>
    </row>
    <row r="560" spans="7:8" ht="14.25">
      <c r="G560" s="43"/>
      <c r="H560" s="46"/>
    </row>
    <row r="561" spans="5:8" ht="14.25">
      <c r="E561" s="44"/>
      <c r="H561" s="45"/>
    </row>
    <row r="563" spans="2:5" ht="14.25">
      <c r="B563" s="22"/>
      <c r="C563" s="22"/>
      <c r="D563" s="18"/>
      <c r="E563" s="50"/>
    </row>
    <row r="564" spans="6:7" ht="14.25">
      <c r="F564" s="43"/>
      <c r="G564" s="43"/>
    </row>
    <row r="566" spans="2:8" ht="14.25">
      <c r="B566" s="22"/>
      <c r="C566" s="22"/>
      <c r="D566" s="18"/>
      <c r="G566" s="43"/>
      <c r="H566" s="46"/>
    </row>
    <row r="568" spans="2:5" ht="14.25">
      <c r="B568" s="22"/>
      <c r="C568" s="22"/>
      <c r="D568" s="18"/>
      <c r="E568" s="50"/>
    </row>
    <row r="569" ht="14.25">
      <c r="H569" s="45"/>
    </row>
    <row r="571" spans="2:5" ht="14.25">
      <c r="B571" s="22"/>
      <c r="C571" s="22"/>
      <c r="D571" s="18"/>
      <c r="E571" s="50"/>
    </row>
    <row r="572" ht="14.25">
      <c r="H572" s="46"/>
    </row>
    <row r="573" ht="14.25">
      <c r="H573" s="45"/>
    </row>
    <row r="574" ht="14.25">
      <c r="H574" s="45"/>
    </row>
    <row r="575" ht="14.25">
      <c r="H575" s="45"/>
    </row>
    <row r="576" ht="14.25">
      <c r="H576" s="45"/>
    </row>
    <row r="577" ht="14.25">
      <c r="H577" s="45"/>
    </row>
    <row r="578" ht="14.25">
      <c r="H578" s="45"/>
    </row>
    <row r="579" ht="14.25">
      <c r="H579" s="45"/>
    </row>
    <row r="580" ht="14.25">
      <c r="H580" s="45"/>
    </row>
    <row r="581" ht="14.25">
      <c r="H581" s="45"/>
    </row>
    <row r="582" ht="14.25">
      <c r="H582" s="45"/>
    </row>
    <row r="583" ht="14.25">
      <c r="H583" s="45"/>
    </row>
    <row r="584" ht="14.25">
      <c r="H584" s="46"/>
    </row>
    <row r="585" ht="14.25">
      <c r="H585" s="45"/>
    </row>
    <row r="586" ht="14.25">
      <c r="H586" s="45"/>
    </row>
    <row r="587" ht="14.25">
      <c r="H587" s="45"/>
    </row>
    <row r="588" ht="14.25">
      <c r="H588" s="45"/>
    </row>
    <row r="589" ht="14.25">
      <c r="H589" s="45"/>
    </row>
    <row r="590" ht="14.25">
      <c r="H590" s="45"/>
    </row>
    <row r="591" spans="5:8" ht="14.25">
      <c r="E591" s="44"/>
      <c r="H591" s="45"/>
    </row>
    <row r="593" spans="2:8" ht="14.25">
      <c r="B593" s="22"/>
      <c r="C593" s="22"/>
      <c r="D593" s="18"/>
      <c r="H593" s="45"/>
    </row>
    <row r="595" spans="2:5" ht="14.25">
      <c r="B595" s="22"/>
      <c r="C595" s="22"/>
      <c r="D595" s="18"/>
      <c r="E595" s="50"/>
    </row>
    <row r="596" ht="14.25">
      <c r="H596" s="45"/>
    </row>
    <row r="598" spans="2:5" ht="14.25">
      <c r="B598" s="22"/>
      <c r="C598" s="22"/>
      <c r="D598" s="18"/>
      <c r="E598" s="50"/>
    </row>
    <row r="601" ht="14.25">
      <c r="E601" s="44"/>
    </row>
    <row r="602" spans="5:7" ht="14.25">
      <c r="E602" s="54"/>
      <c r="F602" s="54"/>
      <c r="G602" s="54"/>
    </row>
    <row r="603" spans="2:5" ht="14.25">
      <c r="B603" s="22"/>
      <c r="C603" s="22"/>
      <c r="D603" s="18"/>
      <c r="E603" s="50"/>
    </row>
    <row r="604" ht="14.25">
      <c r="H604" s="45"/>
    </row>
    <row r="605" ht="14.25">
      <c r="H605" s="45"/>
    </row>
    <row r="606" ht="14.25">
      <c r="H606" s="45"/>
    </row>
    <row r="607" ht="14.25">
      <c r="H607" s="45"/>
    </row>
    <row r="608" ht="14.25">
      <c r="H608" s="45"/>
    </row>
    <row r="609" spans="2:5" ht="14.25">
      <c r="B609" s="22"/>
      <c r="C609" s="22"/>
      <c r="D609" s="18"/>
      <c r="E609" s="50"/>
    </row>
    <row r="610" ht="14.25">
      <c r="H610" s="45"/>
    </row>
    <row r="612" spans="2:5" ht="14.25">
      <c r="B612" s="22"/>
      <c r="C612" s="22"/>
      <c r="D612" s="18"/>
      <c r="E612" s="50"/>
    </row>
    <row r="613" ht="14.25">
      <c r="H613" s="45"/>
    </row>
    <row r="614" ht="14.25">
      <c r="H614" s="45"/>
    </row>
    <row r="615" ht="14.25">
      <c r="H615" s="45"/>
    </row>
    <row r="616" spans="5:8" ht="14.25">
      <c r="E616" s="44"/>
      <c r="H616" s="45"/>
    </row>
    <row r="618" spans="2:5" ht="14.25">
      <c r="B618" s="22"/>
      <c r="C618" s="22"/>
      <c r="D618" s="18"/>
      <c r="E618" s="50"/>
    </row>
    <row r="621" ht="14.25">
      <c r="E621" s="44"/>
    </row>
    <row r="623" spans="2:5" ht="14.25">
      <c r="B623" s="22"/>
      <c r="C623" s="22"/>
      <c r="D623" s="18"/>
      <c r="E623" s="50"/>
    </row>
    <row r="624" spans="2:8" ht="14.25">
      <c r="B624" s="22"/>
      <c r="H624" s="45"/>
    </row>
    <row r="625" spans="5:8" ht="14.25">
      <c r="E625" s="44"/>
      <c r="H625" s="45"/>
    </row>
    <row r="626" ht="14.25">
      <c r="H626" s="46"/>
    </row>
    <row r="627" ht="14.25">
      <c r="E627" s="50"/>
    </row>
    <row r="628" spans="2:5" ht="14.25">
      <c r="B628" s="22"/>
      <c r="C628" s="22"/>
      <c r="D628" s="18"/>
      <c r="E628" s="50"/>
    </row>
    <row r="629" ht="14.25">
      <c r="H629" s="45"/>
    </row>
    <row r="630" ht="14.25">
      <c r="H630" s="45"/>
    </row>
    <row r="631" ht="14.25">
      <c r="H631" s="45"/>
    </row>
    <row r="632" ht="14.25">
      <c r="H632" s="45"/>
    </row>
    <row r="633" ht="14.25">
      <c r="H633" s="45"/>
    </row>
    <row r="634" ht="14.25">
      <c r="H634" s="45"/>
    </row>
    <row r="635" spans="7:8" ht="14.25">
      <c r="G635" s="43"/>
      <c r="H635" s="45"/>
    </row>
    <row r="636" spans="7:8" ht="14.25">
      <c r="G636" s="43"/>
      <c r="H636" s="45"/>
    </row>
    <row r="637" spans="7:8" ht="14.25">
      <c r="G637" s="43"/>
      <c r="H637" s="45"/>
    </row>
    <row r="638" ht="14.25">
      <c r="H638" s="45"/>
    </row>
    <row r="639" ht="14.25">
      <c r="H639" s="45"/>
    </row>
    <row r="640" ht="14.25">
      <c r="H640" s="45"/>
    </row>
    <row r="641" ht="14.25">
      <c r="H641" s="45"/>
    </row>
    <row r="642" spans="5:8" ht="14.25">
      <c r="E642" s="44"/>
      <c r="H642" s="45"/>
    </row>
    <row r="644" ht="14.25">
      <c r="H644" s="45"/>
    </row>
    <row r="645" spans="5:8" ht="14.25">
      <c r="E645" s="44"/>
      <c r="H645" s="45"/>
    </row>
    <row r="646" ht="14.25">
      <c r="H646" s="45"/>
    </row>
    <row r="647" spans="5:8" ht="14.25">
      <c r="E647" s="44"/>
      <c r="H647" s="45"/>
    </row>
    <row r="648" ht="14.25">
      <c r="H648" s="45"/>
    </row>
    <row r="649" spans="6:8" ht="16.5">
      <c r="F649" s="48"/>
      <c r="H649" s="45"/>
    </row>
    <row r="650" spans="7:8" ht="16.5">
      <c r="G650" s="43"/>
      <c r="H650" s="49"/>
    </row>
    <row r="651" ht="14.25">
      <c r="H651" s="45"/>
    </row>
    <row r="652" spans="6:8" ht="14.25">
      <c r="F652" s="43"/>
      <c r="G652" s="43"/>
      <c r="H652" s="46"/>
    </row>
    <row r="653" spans="4:8" ht="14.25">
      <c r="D653" s="18"/>
      <c r="E653" s="50"/>
      <c r="H653" s="45"/>
    </row>
    <row r="654" ht="14.25">
      <c r="E654" s="44"/>
    </row>
    <row r="655" spans="4:5" ht="14.25">
      <c r="D655" s="18"/>
      <c r="E655" s="50"/>
    </row>
    <row r="656" ht="14.25">
      <c r="E656" s="54"/>
    </row>
    <row r="657" spans="4:5" ht="14.25">
      <c r="D657" s="18"/>
      <c r="E657" s="50"/>
    </row>
    <row r="658" spans="4:5" ht="14.25">
      <c r="D658" s="18"/>
      <c r="E658" s="50"/>
    </row>
    <row r="659" spans="4:5" ht="14.25">
      <c r="D659" s="18"/>
      <c r="E659" s="50"/>
    </row>
    <row r="660" spans="4:7" ht="14.25">
      <c r="D660" s="18"/>
      <c r="E660" s="50"/>
      <c r="F660" s="54"/>
      <c r="G660" s="54"/>
    </row>
    <row r="661" spans="1:5" ht="14.25">
      <c r="A661" s="1"/>
      <c r="B661" s="1"/>
      <c r="C661" s="1"/>
      <c r="E661" s="44"/>
    </row>
    <row r="662" spans="4:8" ht="14.25">
      <c r="D662" s="20"/>
      <c r="G662" s="43"/>
      <c r="H662" s="46"/>
    </row>
    <row r="663" spans="4:8" ht="14.25">
      <c r="D663" s="20"/>
      <c r="G663" s="43"/>
      <c r="H663" s="46"/>
    </row>
    <row r="664" spans="4:8" ht="14.25">
      <c r="D664" s="20"/>
      <c r="G664" s="43"/>
      <c r="H664" s="46"/>
    </row>
    <row r="665" spans="4:8" ht="14.25">
      <c r="D665" s="20"/>
      <c r="G665" s="43"/>
      <c r="H665" s="46"/>
    </row>
    <row r="666" spans="4:8" ht="14.25">
      <c r="D666" s="20"/>
      <c r="G666" s="43"/>
      <c r="H666" s="46"/>
    </row>
    <row r="667" spans="4:8" ht="14.25">
      <c r="D667" s="20"/>
      <c r="G667" s="43"/>
      <c r="H667" s="46"/>
    </row>
    <row r="668" spans="4:8" ht="14.25">
      <c r="D668" s="20"/>
      <c r="G668" s="43"/>
      <c r="H668" s="46"/>
    </row>
    <row r="669" spans="4:8" ht="14.25">
      <c r="D669" s="20"/>
      <c r="G669" s="43"/>
      <c r="H669" s="46"/>
    </row>
    <row r="670" spans="4:8" ht="14.25">
      <c r="D670" s="20"/>
      <c r="G670" s="43"/>
      <c r="H670" s="46"/>
    </row>
    <row r="671" spans="1:8" ht="14.25">
      <c r="A671" s="1"/>
      <c r="B671" s="1"/>
      <c r="C671" s="1"/>
      <c r="F671" s="43"/>
      <c r="G671" s="43"/>
      <c r="H671" s="46"/>
    </row>
    <row r="672" spans="1:5" ht="14.25">
      <c r="A672" s="1"/>
      <c r="B672" s="1"/>
      <c r="C672" s="1"/>
      <c r="E672" s="44"/>
    </row>
    <row r="673" spans="4:7" ht="14.25">
      <c r="D673" s="18"/>
      <c r="E673" s="50"/>
      <c r="F673" s="54"/>
      <c r="G673" s="54"/>
    </row>
    <row r="674" spans="2:5" ht="14.25">
      <c r="B674" s="22"/>
      <c r="C674" s="22"/>
      <c r="D674" s="18"/>
      <c r="E674" s="50"/>
    </row>
    <row r="675" ht="14.25">
      <c r="H675" s="46"/>
    </row>
    <row r="676" spans="7:8" ht="14.25">
      <c r="G676" s="43"/>
      <c r="H676" s="46"/>
    </row>
    <row r="677" spans="7:8" ht="14.25">
      <c r="G677" s="43"/>
      <c r="H677" s="46"/>
    </row>
    <row r="678" spans="7:8" ht="14.25">
      <c r="G678" s="43"/>
      <c r="H678" s="46"/>
    </row>
    <row r="679" spans="7:8" ht="14.25">
      <c r="G679" s="43"/>
      <c r="H679" s="46"/>
    </row>
    <row r="680" spans="7:8" ht="14.25">
      <c r="G680" s="43"/>
      <c r="H680" s="46"/>
    </row>
    <row r="681" spans="7:8" ht="14.25">
      <c r="G681" s="43"/>
      <c r="H681" s="46"/>
    </row>
    <row r="682" spans="7:8" ht="14.25">
      <c r="G682" s="43"/>
      <c r="H682" s="46"/>
    </row>
    <row r="683" spans="7:8" ht="14.25">
      <c r="G683" s="43"/>
      <c r="H683" s="46"/>
    </row>
    <row r="684" spans="7:8" ht="14.25">
      <c r="G684" s="43"/>
      <c r="H684" s="46"/>
    </row>
    <row r="685" spans="7:8" ht="14.25">
      <c r="G685" s="43"/>
      <c r="H685" s="46"/>
    </row>
    <row r="686" spans="7:8" ht="14.25">
      <c r="G686" s="43"/>
      <c r="H686" s="46"/>
    </row>
    <row r="687" spans="7:8" ht="14.25">
      <c r="G687" s="43"/>
      <c r="H687" s="46"/>
    </row>
    <row r="688" spans="7:8" ht="14.25">
      <c r="G688" s="43"/>
      <c r="H688" s="46"/>
    </row>
    <row r="689" spans="7:8" ht="14.25">
      <c r="G689" s="43"/>
      <c r="H689" s="46"/>
    </row>
    <row r="690" spans="7:8" ht="14.25">
      <c r="G690" s="43"/>
      <c r="H690" s="46"/>
    </row>
    <row r="691" spans="7:8" ht="14.25">
      <c r="G691" s="43"/>
      <c r="H691" s="46"/>
    </row>
    <row r="692" spans="7:8" ht="14.25">
      <c r="G692" s="43"/>
      <c r="H692" s="46"/>
    </row>
    <row r="693" spans="7:8" ht="14.25">
      <c r="G693" s="43"/>
      <c r="H693" s="46"/>
    </row>
    <row r="694" spans="7:8" ht="14.25">
      <c r="G694" s="43"/>
      <c r="H694" s="46"/>
    </row>
    <row r="695" spans="7:8" ht="14.25">
      <c r="G695" s="43"/>
      <c r="H695" s="46"/>
    </row>
    <row r="696" spans="7:8" ht="14.25">
      <c r="G696" s="43"/>
      <c r="H696" s="46"/>
    </row>
    <row r="697" spans="7:8" ht="14.25">
      <c r="G697" s="43"/>
      <c r="H697" s="46"/>
    </row>
    <row r="698" spans="5:8" ht="14.25">
      <c r="E698" s="44"/>
      <c r="H698" s="45"/>
    </row>
    <row r="699" spans="6:7" ht="14.25">
      <c r="F699" s="54"/>
      <c r="G699" s="54"/>
    </row>
    <row r="700" spans="2:5" ht="14.25">
      <c r="B700" s="22"/>
      <c r="C700" s="22"/>
      <c r="D700" s="18"/>
      <c r="E700" s="50"/>
    </row>
    <row r="703" spans="7:8" ht="14.25">
      <c r="G703" s="43"/>
      <c r="H703" s="46"/>
    </row>
    <row r="704" spans="7:8" ht="14.25">
      <c r="G704" s="43"/>
      <c r="H704" s="46"/>
    </row>
    <row r="705" spans="7:8" ht="14.25">
      <c r="G705" s="43"/>
      <c r="H705" s="46"/>
    </row>
    <row r="706" spans="7:8" ht="14.25">
      <c r="G706" s="43"/>
      <c r="H706" s="46"/>
    </row>
    <row r="707" spans="7:8" ht="14.25">
      <c r="G707" s="43"/>
      <c r="H707" s="46"/>
    </row>
    <row r="708" spans="7:8" ht="14.25">
      <c r="G708" s="43"/>
      <c r="H708" s="46"/>
    </row>
    <row r="709" spans="7:8" ht="14.25">
      <c r="G709" s="43"/>
      <c r="H709" s="46"/>
    </row>
    <row r="710" spans="7:8" ht="14.25">
      <c r="G710" s="43"/>
      <c r="H710" s="46"/>
    </row>
    <row r="711" spans="7:8" ht="14.25">
      <c r="G711" s="43"/>
      <c r="H711" s="46"/>
    </row>
    <row r="712" spans="7:8" ht="14.25">
      <c r="G712" s="43"/>
      <c r="H712" s="46"/>
    </row>
    <row r="713" spans="7:8" ht="14.25">
      <c r="G713" s="43"/>
      <c r="H713" s="46"/>
    </row>
    <row r="714" spans="7:8" ht="14.25">
      <c r="G714" s="43"/>
      <c r="H714" s="46"/>
    </row>
    <row r="715" spans="7:8" ht="14.25">
      <c r="G715" s="43"/>
      <c r="H715" s="46"/>
    </row>
    <row r="716" spans="7:8" ht="14.25">
      <c r="G716" s="43"/>
      <c r="H716" s="46"/>
    </row>
    <row r="717" spans="7:8" ht="14.25">
      <c r="G717" s="43"/>
      <c r="H717" s="46"/>
    </row>
    <row r="718" spans="7:8" ht="14.25">
      <c r="G718" s="43"/>
      <c r="H718" s="46"/>
    </row>
    <row r="719" spans="7:8" ht="14.25">
      <c r="G719" s="43"/>
      <c r="H719" s="46"/>
    </row>
    <row r="720" spans="7:8" ht="14.25">
      <c r="G720" s="43"/>
      <c r="H720" s="46"/>
    </row>
    <row r="721" spans="7:8" ht="14.25">
      <c r="G721" s="43"/>
      <c r="H721" s="46"/>
    </row>
    <row r="722" spans="7:8" ht="14.25">
      <c r="G722" s="43"/>
      <c r="H722" s="46"/>
    </row>
    <row r="723" spans="1:8" ht="14.25">
      <c r="A723" s="1"/>
      <c r="G723" s="43"/>
      <c r="H723" s="46"/>
    </row>
    <row r="724" spans="7:8" ht="14.25">
      <c r="G724" s="43"/>
      <c r="H724" s="46"/>
    </row>
    <row r="725" spans="7:8" ht="14.25">
      <c r="G725" s="43"/>
      <c r="H725" s="46"/>
    </row>
    <row r="726" spans="7:8" ht="14.25">
      <c r="G726" s="43"/>
      <c r="H726" s="46"/>
    </row>
    <row r="727" spans="6:8" ht="14.25">
      <c r="F727" s="43"/>
      <c r="G727" s="43"/>
      <c r="H727" s="46"/>
    </row>
    <row r="729" ht="14.25">
      <c r="D729" s="18"/>
    </row>
    <row r="732" ht="14.25">
      <c r="G732" s="43"/>
    </row>
    <row r="733" ht="14.25">
      <c r="G733" s="43"/>
    </row>
    <row r="734" ht="14.25">
      <c r="G734" s="43"/>
    </row>
    <row r="735" ht="14.25">
      <c r="G735" s="43"/>
    </row>
    <row r="736" ht="14.25">
      <c r="G736" s="43"/>
    </row>
    <row r="737" ht="14.25">
      <c r="G737" s="43"/>
    </row>
    <row r="738" ht="14.25">
      <c r="G738" s="43"/>
    </row>
    <row r="739" ht="14.25">
      <c r="G739" s="43"/>
    </row>
    <row r="740" spans="7:8" ht="14.25">
      <c r="G740" s="43"/>
      <c r="H740" s="46"/>
    </row>
    <row r="741" spans="7:8" ht="14.25">
      <c r="G741" s="43"/>
      <c r="H741" s="46"/>
    </row>
    <row r="742" spans="7:8" ht="14.25">
      <c r="G742" s="43"/>
      <c r="H742" s="46"/>
    </row>
    <row r="743" spans="7:8" ht="14.25">
      <c r="G743" s="43"/>
      <c r="H743" s="46"/>
    </row>
    <row r="744" spans="7:8" ht="14.25">
      <c r="G744" s="43"/>
      <c r="H744" s="46"/>
    </row>
    <row r="745" spans="7:8" ht="14.25">
      <c r="G745" s="43"/>
      <c r="H745" s="46"/>
    </row>
    <row r="746" spans="7:8" ht="14.25">
      <c r="G746" s="43"/>
      <c r="H746" s="46"/>
    </row>
    <row r="747" spans="7:8" ht="14.25">
      <c r="G747" s="43"/>
      <c r="H747" s="46"/>
    </row>
    <row r="748" spans="7:8" ht="14.25">
      <c r="G748" s="43"/>
      <c r="H748" s="46"/>
    </row>
    <row r="749" spans="7:8" ht="14.25">
      <c r="G749" s="43"/>
      <c r="H749" s="46"/>
    </row>
    <row r="750" spans="7:8" ht="14.25">
      <c r="G750" s="43"/>
      <c r="H750" s="46"/>
    </row>
    <row r="751" spans="7:8" ht="14.25">
      <c r="G751" s="43"/>
      <c r="H751" s="46"/>
    </row>
    <row r="752" spans="7:8" ht="14.25">
      <c r="G752" s="43"/>
      <c r="H752" s="46"/>
    </row>
    <row r="753" spans="7:8" ht="14.25">
      <c r="G753" s="43"/>
      <c r="H753" s="46"/>
    </row>
    <row r="754" spans="7:8" ht="14.25">
      <c r="G754" s="43"/>
      <c r="H754" s="46"/>
    </row>
    <row r="755" spans="7:8" ht="14.25">
      <c r="G755" s="43"/>
      <c r="H755" s="46"/>
    </row>
    <row r="756" spans="7:8" ht="14.25">
      <c r="G756" s="43"/>
      <c r="H756" s="46"/>
    </row>
    <row r="757" spans="7:8" ht="14.25">
      <c r="G757" s="43"/>
      <c r="H757" s="46"/>
    </row>
    <row r="758" spans="7:8" ht="14.25">
      <c r="G758" s="43"/>
      <c r="H758" s="46"/>
    </row>
    <row r="759" spans="7:8" ht="14.25">
      <c r="G759" s="43"/>
      <c r="H759" s="46"/>
    </row>
    <row r="760" spans="7:8" ht="14.25">
      <c r="G760" s="43"/>
      <c r="H760" s="46"/>
    </row>
    <row r="761" spans="7:8" ht="14.25">
      <c r="G761" s="43"/>
      <c r="H761" s="46"/>
    </row>
    <row r="762" spans="7:8" ht="14.25">
      <c r="G762" s="43"/>
      <c r="H762" s="46"/>
    </row>
    <row r="763" spans="7:8" ht="14.25">
      <c r="G763" s="43"/>
      <c r="H763" s="46"/>
    </row>
    <row r="764" spans="7:8" ht="14.25">
      <c r="G764" s="43"/>
      <c r="H764" s="46"/>
    </row>
    <row r="765" spans="7:8" ht="14.25">
      <c r="G765" s="43"/>
      <c r="H765" s="46"/>
    </row>
    <row r="766" spans="7:8" ht="14.25">
      <c r="G766" s="43"/>
      <c r="H766" s="46"/>
    </row>
    <row r="767" spans="7:8" ht="14.25">
      <c r="G767" s="43"/>
      <c r="H767" s="46"/>
    </row>
    <row r="768" spans="7:8" ht="14.25">
      <c r="G768" s="43"/>
      <c r="H768" s="46"/>
    </row>
    <row r="769" spans="7:8" ht="14.25">
      <c r="G769" s="43"/>
      <c r="H769" s="46"/>
    </row>
    <row r="770" spans="7:8" ht="14.25">
      <c r="G770" s="43"/>
      <c r="H770" s="46"/>
    </row>
    <row r="771" spans="7:8" ht="14.25">
      <c r="G771" s="43"/>
      <c r="H771" s="46"/>
    </row>
    <row r="772" spans="7:8" ht="14.25">
      <c r="G772" s="43"/>
      <c r="H772" s="46"/>
    </row>
    <row r="773" spans="7:8" ht="14.25">
      <c r="G773" s="43"/>
      <c r="H773" s="46"/>
    </row>
    <row r="774" spans="7:8" ht="14.25">
      <c r="G774" s="43"/>
      <c r="H774" s="46"/>
    </row>
    <row r="775" spans="7:8" ht="14.25">
      <c r="G775" s="43"/>
      <c r="H775" s="46"/>
    </row>
    <row r="776" ht="14.25">
      <c r="E776" s="44"/>
    </row>
    <row r="779" ht="14.25">
      <c r="G779" s="43"/>
    </row>
    <row r="780" ht="14.25">
      <c r="G780" s="43"/>
    </row>
    <row r="781" ht="14.25">
      <c r="G781" s="43"/>
    </row>
    <row r="782" ht="14.25">
      <c r="G782" s="43"/>
    </row>
    <row r="783" spans="7:8" ht="14.25">
      <c r="G783" s="43"/>
      <c r="H783" s="45"/>
    </row>
    <row r="784" spans="7:8" ht="14.25">
      <c r="G784" s="43"/>
      <c r="H784" s="45"/>
    </row>
    <row r="785" spans="7:8" ht="14.25">
      <c r="G785" s="43"/>
      <c r="H785" s="45"/>
    </row>
    <row r="786" spans="7:8" ht="14.25">
      <c r="G786" s="43"/>
      <c r="H786" s="45"/>
    </row>
    <row r="787" spans="7:8" ht="14.25">
      <c r="G787" s="43"/>
      <c r="H787" s="45"/>
    </row>
    <row r="788" spans="1:8" ht="14.25">
      <c r="A788" s="1"/>
      <c r="B788" s="1"/>
      <c r="C788" s="1"/>
      <c r="E788" s="44"/>
      <c r="H788" s="45"/>
    </row>
    <row r="789" spans="1:5" ht="14.25">
      <c r="A789" s="1"/>
      <c r="B789" s="1"/>
      <c r="E789" s="44"/>
    </row>
    <row r="790" spans="1:5" ht="14.25">
      <c r="A790" s="1"/>
      <c r="B790" s="1"/>
      <c r="C790" s="1"/>
      <c r="E790" s="44"/>
    </row>
    <row r="791" spans="1:5" ht="14.25">
      <c r="A791" s="1"/>
      <c r="B791" s="1"/>
      <c r="C791" s="1"/>
      <c r="E791" s="44"/>
    </row>
    <row r="792" spans="1:5" ht="14.25">
      <c r="A792" s="1"/>
      <c r="B792" s="1"/>
      <c r="C792" s="1"/>
      <c r="E792" s="44"/>
    </row>
    <row r="793" spans="5:7" ht="14.25">
      <c r="E793" s="54"/>
      <c r="F793" s="54"/>
      <c r="G793" s="54"/>
    </row>
    <row r="794" spans="2:5" ht="14.25">
      <c r="B794" s="22"/>
      <c r="C794" s="22"/>
      <c r="D794" s="18"/>
      <c r="E794" s="50"/>
    </row>
    <row r="795" spans="2:5" ht="14.25">
      <c r="B795" s="22"/>
      <c r="C795" s="22"/>
      <c r="D795" s="55"/>
      <c r="E795" s="50"/>
    </row>
    <row r="796" spans="2:7" ht="14.25">
      <c r="B796" s="22"/>
      <c r="G796" s="43"/>
    </row>
    <row r="797" spans="2:7" ht="14.25">
      <c r="B797" s="22"/>
      <c r="G797" s="43"/>
    </row>
    <row r="798" spans="2:7" ht="14.25">
      <c r="B798" s="22"/>
      <c r="G798" s="43"/>
    </row>
    <row r="799" spans="2:7" ht="14.25">
      <c r="B799" s="22"/>
      <c r="G799" s="43"/>
    </row>
    <row r="800" spans="2:7" ht="14.25">
      <c r="B800" s="22"/>
      <c r="G800" s="43"/>
    </row>
    <row r="801" spans="2:7" ht="14.25">
      <c r="B801" s="22"/>
      <c r="G801" s="43"/>
    </row>
    <row r="802" spans="2:7" ht="14.25">
      <c r="B802" s="22"/>
      <c r="G802" s="43"/>
    </row>
    <row r="803" spans="2:7" ht="14.25">
      <c r="B803" s="22"/>
      <c r="G803" s="43"/>
    </row>
    <row r="804" spans="2:7" ht="14.25">
      <c r="B804" s="22"/>
      <c r="G804" s="43"/>
    </row>
    <row r="805" spans="2:7" ht="14.25">
      <c r="B805" s="22"/>
      <c r="G805" s="43"/>
    </row>
    <row r="806" spans="2:7" ht="14.25">
      <c r="B806" s="22"/>
      <c r="G806" s="43"/>
    </row>
    <row r="807" spans="2:7" ht="14.25">
      <c r="B807" s="22"/>
      <c r="G807" s="43"/>
    </row>
    <row r="808" spans="2:7" ht="14.25">
      <c r="B808" s="22"/>
      <c r="G808" s="43"/>
    </row>
    <row r="809" spans="2:7" ht="14.25">
      <c r="B809" s="22"/>
      <c r="G809" s="43"/>
    </row>
    <row r="810" spans="2:7" ht="14.25">
      <c r="B810" s="22"/>
      <c r="G810" s="43"/>
    </row>
    <row r="811" spans="2:7" ht="14.25">
      <c r="B811" s="22"/>
      <c r="G811" s="43"/>
    </row>
    <row r="812" ht="14.25">
      <c r="B812" s="22"/>
    </row>
    <row r="813" spans="2:5" ht="14.25">
      <c r="B813" s="22"/>
      <c r="E813" s="44"/>
    </row>
    <row r="814" spans="2:7" ht="14.25">
      <c r="B814" s="22"/>
      <c r="F814" s="54"/>
      <c r="G814" s="54"/>
    </row>
    <row r="815" spans="2:4" ht="14.25">
      <c r="B815" s="22"/>
      <c r="C815" s="22"/>
      <c r="D815" s="18"/>
    </row>
    <row r="816" ht="14.25">
      <c r="B816" s="22"/>
    </row>
    <row r="817" spans="2:3" ht="14.25">
      <c r="B817" s="22"/>
      <c r="C817" s="22"/>
    </row>
    <row r="818" spans="2:5" ht="14.25">
      <c r="B818" s="22"/>
      <c r="C818" s="22"/>
      <c r="D818" s="18"/>
      <c r="E818" s="50"/>
    </row>
    <row r="819" ht="14.25">
      <c r="B819" s="22"/>
    </row>
    <row r="820" spans="2:8" ht="14.25">
      <c r="B820" s="22"/>
      <c r="H820" s="56"/>
    </row>
    <row r="821" spans="2:8" ht="14.25">
      <c r="B821" s="22"/>
      <c r="H821" s="56"/>
    </row>
    <row r="822" spans="2:8" ht="14.25">
      <c r="B822" s="22"/>
      <c r="H822" s="56"/>
    </row>
    <row r="823" ht="14.25">
      <c r="B823" s="22"/>
    </row>
    <row r="824" ht="14.25">
      <c r="B824" s="22"/>
    </row>
    <row r="825" ht="14.25">
      <c r="B825" s="22"/>
    </row>
    <row r="826" ht="14.25">
      <c r="B826" s="22"/>
    </row>
    <row r="827" spans="2:8" ht="14.25">
      <c r="B827" s="22"/>
      <c r="H827" s="56"/>
    </row>
    <row r="828" spans="2:8" ht="14.25">
      <c r="B828" s="22"/>
      <c r="H828" s="56"/>
    </row>
    <row r="829" spans="2:8" ht="14.25">
      <c r="B829" s="22"/>
      <c r="H829" s="56"/>
    </row>
    <row r="830" ht="14.25">
      <c r="B830" s="22"/>
    </row>
    <row r="831" ht="14.25">
      <c r="B831" s="22"/>
    </row>
    <row r="832" ht="14.25">
      <c r="B832" s="22"/>
    </row>
    <row r="833" ht="14.25">
      <c r="B833" s="22"/>
    </row>
    <row r="837" ht="14.25">
      <c r="H837" s="56"/>
    </row>
    <row r="838" ht="14.25">
      <c r="H838" s="56"/>
    </row>
    <row r="844" ht="14.25">
      <c r="E844" s="44"/>
    </row>
    <row r="846" ht="14.25">
      <c r="D846" s="18"/>
    </row>
    <row r="850" ht="14.25">
      <c r="E850" s="44"/>
    </row>
    <row r="852" spans="4:5" ht="14.25">
      <c r="D852" s="18"/>
      <c r="E852" s="50"/>
    </row>
    <row r="853" ht="14.25">
      <c r="H853" s="56"/>
    </row>
    <row r="862" ht="14.25">
      <c r="E862" s="44"/>
    </row>
    <row r="864" spans="4:5" ht="14.25">
      <c r="D864" s="18"/>
      <c r="E864" s="50"/>
    </row>
    <row r="865" ht="14.25">
      <c r="H865" s="56"/>
    </row>
    <row r="866" ht="14.25">
      <c r="H866" s="56"/>
    </row>
    <row r="867" ht="14.25">
      <c r="H867" s="56"/>
    </row>
    <row r="868" ht="14.25">
      <c r="H868" s="56"/>
    </row>
    <row r="869" ht="14.25">
      <c r="H869" s="56"/>
    </row>
    <row r="870" ht="14.25">
      <c r="H870" s="56"/>
    </row>
    <row r="880" ht="14.25">
      <c r="E880" s="44"/>
    </row>
    <row r="882" spans="4:5" ht="14.25">
      <c r="D882" s="18"/>
      <c r="E882" s="50"/>
    </row>
    <row r="883" ht="14.25">
      <c r="H883" s="56"/>
    </row>
    <row r="884" ht="14.25">
      <c r="H884" s="56"/>
    </row>
    <row r="885" ht="14.25">
      <c r="H885" s="56"/>
    </row>
    <row r="886" ht="14.25">
      <c r="H886" s="56"/>
    </row>
    <row r="887" ht="14.25">
      <c r="H887" s="56"/>
    </row>
    <row r="888" ht="14.25">
      <c r="H888" s="56"/>
    </row>
    <row r="889" ht="14.25">
      <c r="H889" s="56"/>
    </row>
    <row r="890" ht="14.25">
      <c r="H890" s="56"/>
    </row>
    <row r="891" ht="14.25">
      <c r="H891" s="56"/>
    </row>
    <row r="892" ht="14.25">
      <c r="H892" s="56"/>
    </row>
    <row r="893" ht="14.25">
      <c r="H893" s="56"/>
    </row>
    <row r="894" ht="14.25">
      <c r="H894" s="56"/>
    </row>
    <row r="895" ht="14.25">
      <c r="H895" s="56"/>
    </row>
    <row r="896" ht="14.25">
      <c r="H896" s="56"/>
    </row>
    <row r="897" ht="14.25">
      <c r="H897" s="56"/>
    </row>
    <row r="898" ht="14.25">
      <c r="H898" s="56"/>
    </row>
    <row r="899" ht="14.25">
      <c r="H899" s="56"/>
    </row>
    <row r="900" ht="14.25">
      <c r="E900" s="44"/>
    </row>
    <row r="902" spans="4:5" ht="14.25">
      <c r="D902" s="18"/>
      <c r="E902" s="50"/>
    </row>
    <row r="903" spans="4:5" ht="14.25">
      <c r="D903" s="20"/>
      <c r="E903" s="50"/>
    </row>
    <row r="904" ht="14.25">
      <c r="D904" s="20"/>
    </row>
    <row r="916" ht="14.25">
      <c r="E916" s="44"/>
    </row>
    <row r="917" ht="14.25">
      <c r="E917" s="44"/>
    </row>
    <row r="918" spans="4:8" ht="14.25">
      <c r="D918" s="18"/>
      <c r="E918" s="44"/>
      <c r="F918" s="54"/>
      <c r="G918" s="54"/>
      <c r="H918" s="57"/>
    </row>
    <row r="919" spans="4:5" ht="14.25">
      <c r="D919" s="18"/>
      <c r="E919" s="50"/>
    </row>
    <row r="920" spans="4:7" ht="14.25">
      <c r="D920" s="18"/>
      <c r="E920" s="50"/>
      <c r="F920" s="54"/>
      <c r="G920" s="54"/>
    </row>
    <row r="922" spans="4:5" ht="14.25">
      <c r="D922" s="55"/>
      <c r="E922" s="50"/>
    </row>
    <row r="923" ht="14.25">
      <c r="G923" s="43"/>
    </row>
    <row r="924" spans="4:7" ht="14.25">
      <c r="D924" s="20"/>
      <c r="G924" s="43"/>
    </row>
    <row r="925" ht="14.25">
      <c r="G925" s="43"/>
    </row>
    <row r="926" spans="4:7" ht="14.25">
      <c r="D926" s="20"/>
      <c r="G926" s="43"/>
    </row>
    <row r="927" ht="14.25">
      <c r="G927" s="43"/>
    </row>
    <row r="928" spans="4:7" ht="14.25">
      <c r="D928" s="20"/>
      <c r="G928" s="43"/>
    </row>
    <row r="929" ht="14.25">
      <c r="G929" s="43"/>
    </row>
    <row r="930" spans="4:7" ht="14.25">
      <c r="D930" s="20"/>
      <c r="G930" s="43"/>
    </row>
    <row r="931" spans="1:33" s="18" customFormat="1" ht="14.25">
      <c r="A931" s="21"/>
      <c r="B931" s="19"/>
      <c r="C931" s="19"/>
      <c r="D931" s="1"/>
      <c r="E931" s="43"/>
      <c r="F931" s="44"/>
      <c r="G931" s="43"/>
      <c r="H931" s="30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159"/>
      <c r="V931" s="159"/>
      <c r="W931" s="159"/>
      <c r="X931" s="159"/>
      <c r="Y931" s="159"/>
      <c r="Z931" s="159"/>
      <c r="AA931" s="159"/>
      <c r="AF931" s="163"/>
      <c r="AG931" s="1"/>
    </row>
    <row r="932" spans="4:7" ht="14.25">
      <c r="D932" s="20"/>
      <c r="G932" s="43"/>
    </row>
    <row r="933" ht="14.25">
      <c r="G933" s="43"/>
    </row>
    <row r="934" spans="4:7" ht="14.25">
      <c r="D934" s="20"/>
      <c r="G934" s="43"/>
    </row>
    <row r="935" ht="14.25">
      <c r="G935" s="43"/>
    </row>
    <row r="936" spans="4:7" ht="14.25">
      <c r="D936" s="20"/>
      <c r="G936" s="43"/>
    </row>
    <row r="937" spans="4:7" ht="14.25">
      <c r="D937" s="20"/>
      <c r="G937" s="43"/>
    </row>
    <row r="938" ht="14.25">
      <c r="G938" s="43"/>
    </row>
    <row r="939" ht="14.25">
      <c r="G939" s="43"/>
    </row>
    <row r="940" ht="14.25">
      <c r="G940" s="43"/>
    </row>
    <row r="941" ht="14.25">
      <c r="E941" s="44"/>
    </row>
    <row r="943" spans="4:5" ht="14.25">
      <c r="D943" s="18"/>
      <c r="E943" s="50"/>
    </row>
    <row r="944" ht="14.25">
      <c r="H944" s="56"/>
    </row>
    <row r="946" spans="2:4" ht="14.25">
      <c r="B946" s="22"/>
      <c r="C946" s="22"/>
      <c r="D946" s="18"/>
    </row>
    <row r="947" ht="14.25">
      <c r="H947" s="56"/>
    </row>
    <row r="948" ht="14.25">
      <c r="H948" s="56"/>
    </row>
    <row r="949" ht="14.25">
      <c r="H949" s="56"/>
    </row>
    <row r="950" ht="14.25">
      <c r="H950" s="56"/>
    </row>
    <row r="951" ht="14.25">
      <c r="H951" s="56"/>
    </row>
    <row r="952" ht="14.25">
      <c r="H952" s="56"/>
    </row>
    <row r="953" ht="14.25">
      <c r="H953" s="56"/>
    </row>
    <row r="954" ht="14.25">
      <c r="H954" s="56"/>
    </row>
    <row r="955" ht="14.25">
      <c r="H955" s="56"/>
    </row>
    <row r="956" ht="14.25">
      <c r="H956" s="56"/>
    </row>
    <row r="957" ht="14.25">
      <c r="H957" s="56"/>
    </row>
    <row r="958" ht="14.25">
      <c r="H958" s="56"/>
    </row>
    <row r="959" ht="14.25">
      <c r="H959" s="56"/>
    </row>
    <row r="960" ht="14.25">
      <c r="H960" s="56"/>
    </row>
    <row r="961" ht="14.25">
      <c r="H961" s="56"/>
    </row>
    <row r="963" ht="14.25">
      <c r="D963" s="18"/>
    </row>
    <row r="964" ht="14.25">
      <c r="H964" s="56"/>
    </row>
    <row r="965" ht="14.25">
      <c r="H965" s="56"/>
    </row>
    <row r="966" ht="14.25">
      <c r="H966" s="56"/>
    </row>
    <row r="967" ht="14.25">
      <c r="H967" s="56"/>
    </row>
    <row r="968" ht="14.25">
      <c r="H968" s="56"/>
    </row>
    <row r="969" ht="14.25">
      <c r="H969" s="56"/>
    </row>
    <row r="970" ht="14.25">
      <c r="H970" s="56"/>
    </row>
    <row r="971" ht="14.25">
      <c r="H971" s="56"/>
    </row>
    <row r="972" ht="14.25">
      <c r="H972" s="56"/>
    </row>
    <row r="973" ht="14.25">
      <c r="H973" s="56"/>
    </row>
    <row r="974" ht="14.25">
      <c r="H974" s="56"/>
    </row>
    <row r="975" ht="14.25">
      <c r="H975" s="56"/>
    </row>
    <row r="976" ht="14.25">
      <c r="H976" s="56"/>
    </row>
    <row r="977" ht="14.25">
      <c r="H977" s="56"/>
    </row>
    <row r="978" ht="14.25">
      <c r="H978" s="56"/>
    </row>
    <row r="979" ht="14.25">
      <c r="H979" s="56"/>
    </row>
    <row r="980" ht="14.25">
      <c r="H980" s="56"/>
    </row>
    <row r="982" ht="14.25">
      <c r="D982" s="18"/>
    </row>
    <row r="983" ht="14.25">
      <c r="H983" s="56"/>
    </row>
    <row r="984" ht="14.25">
      <c r="H984" s="56"/>
    </row>
    <row r="985" ht="14.25">
      <c r="H985" s="56"/>
    </row>
    <row r="986" ht="14.25">
      <c r="H986" s="56"/>
    </row>
    <row r="987" ht="14.25">
      <c r="H987" s="56"/>
    </row>
    <row r="988" ht="14.25">
      <c r="H988" s="56"/>
    </row>
    <row r="989" ht="14.25">
      <c r="H989" s="56"/>
    </row>
    <row r="990" ht="14.25">
      <c r="H990" s="56"/>
    </row>
    <row r="991" ht="14.25">
      <c r="H991" s="56"/>
    </row>
    <row r="992" ht="14.25">
      <c r="H992" s="56"/>
    </row>
    <row r="993" ht="14.25">
      <c r="H993" s="56"/>
    </row>
    <row r="995" ht="14.25">
      <c r="D995" s="18"/>
    </row>
    <row r="1002" ht="14.25">
      <c r="H1002" s="56"/>
    </row>
    <row r="1003" ht="14.25">
      <c r="H1003" s="56"/>
    </row>
    <row r="1004" ht="14.25">
      <c r="H1004" s="56"/>
    </row>
    <row r="1005" ht="14.25">
      <c r="H1005" s="56"/>
    </row>
    <row r="1006" ht="14.25">
      <c r="H1006" s="56"/>
    </row>
    <row r="1007" ht="14.25">
      <c r="H1007" s="56"/>
    </row>
    <row r="1008" ht="14.25">
      <c r="H1008" s="56"/>
    </row>
    <row r="1009" ht="14.25">
      <c r="H1009" s="56"/>
    </row>
    <row r="1010" ht="14.25">
      <c r="H1010" s="56"/>
    </row>
    <row r="1011" ht="14.25">
      <c r="H1011" s="56"/>
    </row>
    <row r="1012" ht="14.25">
      <c r="H1012" s="56"/>
    </row>
    <row r="1013" ht="14.25">
      <c r="H1013" s="56"/>
    </row>
    <row r="1015" ht="14.25">
      <c r="D1015" s="18"/>
    </row>
    <row r="1027" ht="14.25">
      <c r="H1027" s="56"/>
    </row>
    <row r="1028" ht="14.25">
      <c r="H1028" s="56"/>
    </row>
    <row r="1029" ht="14.25">
      <c r="H1029" s="56"/>
    </row>
    <row r="1030" ht="14.25">
      <c r="H1030" s="56"/>
    </row>
    <row r="1031" ht="14.25">
      <c r="H1031" s="56"/>
    </row>
    <row r="1032" ht="14.25">
      <c r="H1032" s="56"/>
    </row>
    <row r="1033" ht="14.25">
      <c r="H1033" s="56"/>
    </row>
    <row r="1034" ht="14.25">
      <c r="H1034" s="56"/>
    </row>
    <row r="1036" spans="5:8" ht="14.25">
      <c r="E1036" s="54"/>
      <c r="F1036" s="54"/>
      <c r="G1036" s="54"/>
      <c r="H1036" s="58"/>
    </row>
    <row r="1038" spans="6:7" ht="14.25">
      <c r="F1038" s="54"/>
      <c r="G1038" s="54"/>
    </row>
    <row r="1039" spans="6:7" ht="14.25">
      <c r="F1039" s="54"/>
      <c r="G1039" s="54"/>
    </row>
    <row r="1040" spans="4:5" ht="14.25">
      <c r="D1040" s="55"/>
      <c r="E1040" s="50"/>
    </row>
    <row r="1042" spans="7:8" ht="14.25">
      <c r="G1042" s="43"/>
      <c r="H1042" s="56"/>
    </row>
    <row r="1043" spans="7:8" ht="14.25">
      <c r="G1043" s="43"/>
      <c r="H1043" s="56"/>
    </row>
    <row r="1044" spans="7:8" ht="14.25">
      <c r="G1044" s="43"/>
      <c r="H1044" s="56"/>
    </row>
    <row r="1045" spans="7:8" ht="14.25">
      <c r="G1045" s="43"/>
      <c r="H1045" s="56"/>
    </row>
    <row r="1046" spans="7:8" ht="14.25">
      <c r="G1046" s="43"/>
      <c r="H1046" s="56"/>
    </row>
    <row r="1047" spans="7:8" ht="14.25">
      <c r="G1047" s="43"/>
      <c r="H1047" s="56"/>
    </row>
    <row r="1048" spans="7:8" ht="14.25">
      <c r="G1048" s="43"/>
      <c r="H1048" s="56"/>
    </row>
    <row r="1049" spans="7:8" ht="14.25">
      <c r="G1049" s="43"/>
      <c r="H1049" s="56"/>
    </row>
    <row r="1050" spans="7:8" ht="14.25">
      <c r="G1050" s="43"/>
      <c r="H1050" s="56"/>
    </row>
    <row r="1051" spans="7:8" ht="14.25">
      <c r="G1051" s="43"/>
      <c r="H1051" s="56"/>
    </row>
    <row r="1052" spans="6:8" ht="14.25">
      <c r="F1052" s="43"/>
      <c r="G1052" s="43"/>
      <c r="H1052" s="56"/>
    </row>
    <row r="1053" spans="6:8" ht="14.25">
      <c r="F1053" s="43"/>
      <c r="G1053" s="43"/>
      <c r="H1053" s="56"/>
    </row>
    <row r="1054" spans="6:8" ht="14.25">
      <c r="F1054" s="43"/>
      <c r="G1054" s="43"/>
      <c r="H1054" s="56"/>
    </row>
    <row r="1055" spans="7:8" ht="14.25">
      <c r="G1055" s="43"/>
      <c r="H1055" s="56"/>
    </row>
    <row r="1056" ht="14.25">
      <c r="E1056" s="44"/>
    </row>
    <row r="1058" spans="4:5" ht="14.25">
      <c r="D1058" s="55"/>
      <c r="E1058" s="50"/>
    </row>
    <row r="1061" ht="14.25">
      <c r="H1061" s="56"/>
    </row>
    <row r="1062" ht="14.25">
      <c r="H1062" s="56"/>
    </row>
    <row r="1063" ht="14.25">
      <c r="H1063" s="56"/>
    </row>
    <row r="1064" ht="14.25">
      <c r="H1064" s="56"/>
    </row>
    <row r="1072" ht="14.25">
      <c r="H1072" s="56"/>
    </row>
    <row r="1073" ht="14.25">
      <c r="H1073" s="56"/>
    </row>
    <row r="1074" ht="14.25">
      <c r="H1074" s="56"/>
    </row>
    <row r="1075" ht="14.25">
      <c r="H1075" s="56"/>
    </row>
    <row r="1076" ht="14.25">
      <c r="H1076" s="56"/>
    </row>
    <row r="1077" ht="14.25">
      <c r="H1077" s="56"/>
    </row>
    <row r="1078" ht="14.25">
      <c r="H1078" s="56"/>
    </row>
    <row r="1079" ht="14.25">
      <c r="H1079" s="56"/>
    </row>
    <row r="1080" ht="14.25">
      <c r="H1080" s="56"/>
    </row>
    <row r="1081" ht="14.25">
      <c r="H1081" s="56"/>
    </row>
    <row r="1082" ht="14.25">
      <c r="H1082" s="56"/>
    </row>
    <row r="1083" ht="14.25">
      <c r="H1083" s="56"/>
    </row>
    <row r="1084" ht="14.25">
      <c r="H1084" s="56"/>
    </row>
    <row r="1085" ht="14.25">
      <c r="H1085" s="56"/>
    </row>
    <row r="1086" ht="14.25">
      <c r="H1086" s="56"/>
    </row>
    <row r="1087" ht="14.25">
      <c r="H1087" s="56"/>
    </row>
    <row r="1088" ht="14.25">
      <c r="H1088" s="56"/>
    </row>
    <row r="1089" ht="14.25">
      <c r="H1089" s="56"/>
    </row>
    <row r="1090" ht="14.25">
      <c r="H1090" s="56"/>
    </row>
    <row r="1091" ht="14.25">
      <c r="H1091" s="56"/>
    </row>
    <row r="1092" ht="14.25">
      <c r="H1092" s="56"/>
    </row>
    <row r="1093" ht="14.25">
      <c r="H1093" s="56"/>
    </row>
    <row r="1094" ht="14.25">
      <c r="H1094" s="56"/>
    </row>
    <row r="1095" ht="14.25">
      <c r="H1095" s="56"/>
    </row>
    <row r="1096" ht="14.25">
      <c r="H1096" s="56"/>
    </row>
    <row r="1097" ht="14.25">
      <c r="H1097" s="56"/>
    </row>
    <row r="1098" ht="14.25">
      <c r="H1098" s="56"/>
    </row>
    <row r="1099" ht="14.25">
      <c r="H1099" s="56"/>
    </row>
    <row r="1100" ht="14.25">
      <c r="H1100" s="56"/>
    </row>
    <row r="1101" ht="14.25">
      <c r="H1101" s="56"/>
    </row>
    <row r="1102" ht="14.25">
      <c r="H1102" s="56"/>
    </row>
    <row r="1103" ht="14.25">
      <c r="H1103" s="56"/>
    </row>
    <row r="1104" ht="14.25">
      <c r="H1104" s="56"/>
    </row>
    <row r="1105" ht="14.25">
      <c r="H1105" s="56"/>
    </row>
    <row r="1106" ht="14.25">
      <c r="H1106" s="56"/>
    </row>
    <row r="1107" ht="14.25">
      <c r="H1107" s="56"/>
    </row>
    <row r="1108" ht="14.25">
      <c r="H1108" s="56"/>
    </row>
    <row r="1109" ht="14.25">
      <c r="H1109" s="56"/>
    </row>
    <row r="1112" ht="14.25">
      <c r="H1112" s="56"/>
    </row>
    <row r="1113" ht="14.25">
      <c r="H1113" s="56"/>
    </row>
    <row r="1114" ht="14.25">
      <c r="H1114" s="56"/>
    </row>
    <row r="1115" ht="14.25">
      <c r="H1115" s="56"/>
    </row>
    <row r="1116" ht="14.25">
      <c r="H1116" s="56"/>
    </row>
    <row r="1117" ht="14.25">
      <c r="H1117" s="56"/>
    </row>
    <row r="1118" ht="14.25">
      <c r="H1118" s="56"/>
    </row>
    <row r="1119" ht="14.25">
      <c r="H1119" s="56"/>
    </row>
    <row r="1120" ht="14.25">
      <c r="H1120" s="56"/>
    </row>
    <row r="1121" ht="14.25">
      <c r="H1121" s="56"/>
    </row>
    <row r="1122" ht="14.25">
      <c r="H1122" s="56"/>
    </row>
    <row r="1123" ht="14.25">
      <c r="H1123" s="56"/>
    </row>
    <row r="1124" ht="14.25">
      <c r="H1124" s="56"/>
    </row>
    <row r="1127" ht="14.25">
      <c r="H1127" s="56"/>
    </row>
    <row r="1128" ht="14.25">
      <c r="H1128" s="56"/>
    </row>
    <row r="1129" ht="14.25">
      <c r="H1129" s="56"/>
    </row>
    <row r="1130" ht="14.25">
      <c r="H1130" s="56"/>
    </row>
    <row r="1131" ht="14.25">
      <c r="H1131" s="56"/>
    </row>
    <row r="1132" ht="14.25">
      <c r="H1132" s="56"/>
    </row>
    <row r="1133" ht="14.25">
      <c r="H1133" s="56"/>
    </row>
    <row r="1134" ht="14.25">
      <c r="H1134" s="56"/>
    </row>
    <row r="1135" ht="14.25">
      <c r="H1135" s="56"/>
    </row>
    <row r="1136" ht="14.25">
      <c r="H1136" s="56"/>
    </row>
    <row r="1137" spans="3:8" ht="14.25">
      <c r="C1137" s="1"/>
      <c r="E1137" s="44"/>
      <c r="H1137" s="56"/>
    </row>
    <row r="1156" spans="5:8" ht="14.25">
      <c r="E1156" s="44"/>
      <c r="H1156" s="45"/>
    </row>
    <row r="1158" spans="6:7" ht="14.25">
      <c r="F1158" s="54"/>
      <c r="G1158" s="54"/>
    </row>
    <row r="1159" spans="6:7" ht="14.25">
      <c r="F1159" s="54"/>
      <c r="G1159" s="54"/>
    </row>
    <row r="1160" spans="6:7" ht="14.25">
      <c r="F1160" s="54"/>
      <c r="G1160" s="43"/>
    </row>
    <row r="1161" spans="7:8" ht="14.25">
      <c r="G1161" s="43"/>
      <c r="H1161" s="56"/>
    </row>
    <row r="1162" spans="7:8" ht="14.25">
      <c r="G1162" s="43"/>
      <c r="H1162" s="56"/>
    </row>
    <row r="1163" spans="7:8" ht="14.25">
      <c r="G1163" s="43"/>
      <c r="H1163" s="56"/>
    </row>
    <row r="1164" spans="7:8" ht="14.25">
      <c r="G1164" s="43"/>
      <c r="H1164" s="56"/>
    </row>
    <row r="1165" spans="7:8" ht="14.25">
      <c r="G1165" s="43"/>
      <c r="H1165" s="56"/>
    </row>
    <row r="1166" spans="7:8" ht="14.25">
      <c r="G1166" s="43"/>
      <c r="H1166" s="56"/>
    </row>
    <row r="1167" spans="7:8" ht="14.25">
      <c r="G1167" s="43"/>
      <c r="H1167" s="56"/>
    </row>
    <row r="1168" spans="7:8" ht="14.25">
      <c r="G1168" s="43"/>
      <c r="H1168" s="56"/>
    </row>
    <row r="1169" spans="7:8" ht="14.25">
      <c r="G1169" s="43"/>
      <c r="H1169" s="56"/>
    </row>
    <row r="1170" spans="7:8" ht="14.25">
      <c r="G1170" s="43"/>
      <c r="H1170" s="56"/>
    </row>
    <row r="1171" spans="7:8" ht="14.25">
      <c r="G1171" s="43"/>
      <c r="H1171" s="56"/>
    </row>
    <row r="1172" spans="7:8" ht="14.25">
      <c r="G1172" s="43"/>
      <c r="H1172" s="56"/>
    </row>
    <row r="1173" spans="7:8" ht="14.25">
      <c r="G1173" s="43"/>
      <c r="H1173" s="56"/>
    </row>
    <row r="1174" ht="14.25">
      <c r="E1174" s="44"/>
    </row>
    <row r="1176" spans="4:5" ht="14.25">
      <c r="D1176" s="55"/>
      <c r="E1176" s="50"/>
    </row>
    <row r="1180" ht="14.25">
      <c r="H1180" s="56"/>
    </row>
    <row r="1181" ht="14.25">
      <c r="H1181" s="56"/>
    </row>
    <row r="1182" ht="14.25">
      <c r="H1182" s="56"/>
    </row>
    <row r="1183" ht="14.25">
      <c r="H1183" s="56"/>
    </row>
    <row r="1184" ht="14.25">
      <c r="H1184" s="56"/>
    </row>
    <row r="1186" ht="14.25">
      <c r="H1186" s="56"/>
    </row>
    <row r="1187" ht="14.25">
      <c r="H1187" s="56"/>
    </row>
    <row r="1188" ht="14.25">
      <c r="H1188" s="56"/>
    </row>
    <row r="1189" ht="14.25">
      <c r="H1189" s="56"/>
    </row>
    <row r="1190" ht="14.25">
      <c r="H1190" s="56"/>
    </row>
    <row r="1191" ht="14.25">
      <c r="H1191" s="56"/>
    </row>
    <row r="1192" ht="14.25">
      <c r="H1192" s="56"/>
    </row>
    <row r="1193" ht="14.25">
      <c r="H1193" s="56"/>
    </row>
    <row r="1194" ht="14.25">
      <c r="H1194" s="56"/>
    </row>
    <row r="1195" ht="14.25">
      <c r="H1195" s="56"/>
    </row>
    <row r="1196" ht="14.25">
      <c r="H1196" s="56"/>
    </row>
    <row r="1197" ht="14.25">
      <c r="H1197" s="56"/>
    </row>
    <row r="1198" ht="14.25">
      <c r="H1198" s="56"/>
    </row>
    <row r="1199" ht="14.25">
      <c r="H1199" s="56"/>
    </row>
    <row r="1200" ht="14.25">
      <c r="H1200" s="56"/>
    </row>
    <row r="1201" ht="14.25">
      <c r="H1201" s="56"/>
    </row>
    <row r="1209" ht="14.25">
      <c r="E1209" s="44"/>
    </row>
    <row r="1211" spans="6:7" ht="14.25">
      <c r="F1211" s="54"/>
      <c r="G1211" s="54"/>
    </row>
    <row r="1212" spans="6:7" ht="14.25">
      <c r="F1212" s="54"/>
      <c r="G1212" s="54"/>
    </row>
    <row r="1214" spans="4:5" ht="14.25">
      <c r="D1214" s="55"/>
      <c r="E1214" s="50"/>
    </row>
    <row r="1215" spans="4:5" ht="14.25">
      <c r="D1215" s="18"/>
      <c r="E1215" s="50"/>
    </row>
    <row r="1216" spans="7:8" ht="14.25">
      <c r="G1216" s="43"/>
      <c r="H1216" s="56"/>
    </row>
    <row r="1217" spans="7:8" ht="14.25">
      <c r="G1217" s="43"/>
      <c r="H1217" s="56"/>
    </row>
    <row r="1218" spans="7:8" ht="14.25">
      <c r="G1218" s="43"/>
      <c r="H1218" s="56"/>
    </row>
    <row r="1219" spans="7:8" ht="14.25">
      <c r="G1219" s="43"/>
      <c r="H1219" s="56"/>
    </row>
    <row r="1220" spans="7:8" ht="14.25">
      <c r="G1220" s="43"/>
      <c r="H1220" s="56"/>
    </row>
    <row r="1221" spans="7:8" ht="14.25">
      <c r="G1221" s="43"/>
      <c r="H1221" s="56"/>
    </row>
    <row r="1222" spans="7:8" ht="14.25">
      <c r="G1222" s="43"/>
      <c r="H1222" s="56"/>
    </row>
    <row r="1223" spans="7:8" ht="14.25">
      <c r="G1223" s="43"/>
      <c r="H1223" s="56"/>
    </row>
    <row r="1224" spans="7:8" ht="14.25">
      <c r="G1224" s="43"/>
      <c r="H1224" s="56"/>
    </row>
    <row r="1225" spans="7:8" ht="14.25">
      <c r="G1225" s="43"/>
      <c r="H1225" s="56"/>
    </row>
    <row r="1226" spans="7:8" ht="14.25">
      <c r="G1226" s="43"/>
      <c r="H1226" s="56"/>
    </row>
    <row r="1227" spans="7:8" ht="14.25">
      <c r="G1227" s="43"/>
      <c r="H1227" s="56"/>
    </row>
    <row r="1228" spans="7:8" ht="14.25">
      <c r="G1228" s="43"/>
      <c r="H1228" s="56"/>
    </row>
    <row r="1229" spans="7:8" ht="14.25">
      <c r="G1229" s="43"/>
      <c r="H1229" s="56"/>
    </row>
    <row r="1230" ht="14.25">
      <c r="E1230" s="44"/>
    </row>
    <row r="1232" spans="4:5" ht="14.25">
      <c r="D1232" s="55"/>
      <c r="E1232" s="50"/>
    </row>
    <row r="1233" ht="14.25">
      <c r="H1233" s="56"/>
    </row>
    <row r="1234" ht="14.25">
      <c r="H1234" s="56"/>
    </row>
    <row r="1235" ht="14.25">
      <c r="H1235" s="56"/>
    </row>
    <row r="1236" ht="14.25">
      <c r="H1236" s="56"/>
    </row>
    <row r="1237" ht="14.25">
      <c r="H1237" s="56"/>
    </row>
    <row r="1238" ht="14.25">
      <c r="H1238" s="56"/>
    </row>
    <row r="1239" ht="14.25">
      <c r="H1239" s="56"/>
    </row>
    <row r="1240" ht="14.25">
      <c r="H1240" s="56"/>
    </row>
    <row r="1241" ht="14.25">
      <c r="H1241" s="56"/>
    </row>
    <row r="1242" ht="14.25">
      <c r="H1242" s="56"/>
    </row>
    <row r="1243" ht="14.25">
      <c r="H1243" s="56"/>
    </row>
    <row r="1244" ht="14.25">
      <c r="H1244" s="56"/>
    </row>
    <row r="1245" ht="14.25">
      <c r="H1245" s="56"/>
    </row>
    <row r="1246" ht="13.5" customHeight="1">
      <c r="H1246" s="56"/>
    </row>
    <row r="1247" ht="14.25">
      <c r="H1247" s="56"/>
    </row>
    <row r="1248" ht="14.25">
      <c r="H1248" s="56"/>
    </row>
    <row r="1249" ht="14.25" hidden="1">
      <c r="H1249" s="56"/>
    </row>
    <row r="1250" ht="14.25">
      <c r="H1250" s="56"/>
    </row>
    <row r="1251" ht="14.25">
      <c r="H1251" s="56"/>
    </row>
    <row r="1252" ht="14.25">
      <c r="H1252" s="56"/>
    </row>
    <row r="1253" ht="14.25">
      <c r="H1253" s="56"/>
    </row>
    <row r="1260" ht="14.25">
      <c r="H1260" s="56"/>
    </row>
    <row r="1262" ht="14.25">
      <c r="E1262" s="44"/>
    </row>
    <row r="1263" spans="5:6" ht="14.25">
      <c r="E1263" s="54"/>
      <c r="F1263" s="54"/>
    </row>
    <row r="1264" ht="14.25">
      <c r="E1264" s="44"/>
    </row>
    <row r="1267" spans="6:7" ht="14.25">
      <c r="F1267" s="43"/>
      <c r="G1267" s="43"/>
    </row>
    <row r="1270" spans="2:3" ht="14.25">
      <c r="B1270" s="21"/>
      <c r="C1270" s="21"/>
    </row>
    <row r="1271" spans="2:3" ht="14.25">
      <c r="B1271" s="21"/>
      <c r="C1271" s="21"/>
    </row>
  </sheetData>
  <sheetProtection/>
  <printOptions gridLines="1"/>
  <pageMargins left="0.21" right="0.2" top="0.75" bottom="0.14" header="0.41" footer="0.36"/>
  <pageSetup fitToHeight="3" horizontalDpi="600" verticalDpi="600" orientation="landscape" scale="65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251"/>
  <sheetViews>
    <sheetView zoomScale="75" zoomScaleNormal="75" zoomScalePageLayoutView="0" workbookViewId="0" topLeftCell="A1">
      <pane xSplit="4" ySplit="3" topLeftCell="U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" sqref="C1"/>
    </sheetView>
  </sheetViews>
  <sheetFormatPr defaultColWidth="9.00390625" defaultRowHeight="15.75"/>
  <cols>
    <col min="1" max="1" width="2.25390625" style="21" customWidth="1"/>
    <col min="2" max="2" width="6.125" style="19" customWidth="1"/>
    <col min="3" max="3" width="8.875" style="19" bestFit="1" customWidth="1"/>
    <col min="4" max="4" width="26.00390625" style="1" customWidth="1"/>
    <col min="5" max="5" width="16.875" style="43" hidden="1" customWidth="1"/>
    <col min="6" max="6" width="16.50390625" style="44" hidden="1" customWidth="1"/>
    <col min="7" max="7" width="16.25390625" style="44" hidden="1" customWidth="1"/>
    <col min="8" max="8" width="16.00390625" style="30" hidden="1" customWidth="1"/>
    <col min="9" max="9" width="15.25390625" style="26" hidden="1" customWidth="1"/>
    <col min="10" max="10" width="15.125" style="26" hidden="1" customWidth="1"/>
    <col min="11" max="11" width="14.75390625" style="26" hidden="1" customWidth="1"/>
    <col min="12" max="12" width="14.25390625" style="26" hidden="1" customWidth="1"/>
    <col min="13" max="13" width="13.25390625" style="26" hidden="1" customWidth="1"/>
    <col min="14" max="14" width="13.00390625" style="26" hidden="1" customWidth="1"/>
    <col min="15" max="20" width="14.875" style="26" hidden="1" customWidth="1"/>
    <col min="21" max="21" width="14.875" style="137" hidden="1" customWidth="1"/>
    <col min="22" max="24" width="14.875" style="137" customWidth="1"/>
    <col min="25" max="25" width="15.125" style="137" customWidth="1"/>
    <col min="26" max="26" width="15.00390625" style="137" customWidth="1"/>
    <col min="27" max="27" width="15.75390625" style="137" customWidth="1"/>
    <col min="28" max="28" width="9.50390625" style="1" customWidth="1"/>
    <col min="29" max="29" width="15.125" style="1" customWidth="1"/>
    <col min="30" max="30" width="14.625" style="1" customWidth="1"/>
    <col min="31" max="31" width="15.625" style="1" customWidth="1"/>
    <col min="32" max="16384" width="9.00390625" style="1" customWidth="1"/>
  </cols>
  <sheetData>
    <row r="1" spans="1:31" ht="14.25">
      <c r="A1" s="1" t="s">
        <v>482</v>
      </c>
      <c r="B1" s="1"/>
      <c r="C1" s="1"/>
      <c r="D1" s="40">
        <f ca="1">TODAY()</f>
        <v>45033</v>
      </c>
      <c r="E1" s="16" t="s">
        <v>0</v>
      </c>
      <c r="F1" s="14" t="s">
        <v>1</v>
      </c>
      <c r="G1" s="15" t="s">
        <v>2</v>
      </c>
      <c r="H1" s="14" t="s">
        <v>483</v>
      </c>
      <c r="I1" s="14" t="s">
        <v>484</v>
      </c>
      <c r="J1" s="14" t="s">
        <v>707</v>
      </c>
      <c r="K1" s="14" t="s">
        <v>894</v>
      </c>
      <c r="L1" s="14" t="s">
        <v>959</v>
      </c>
      <c r="M1" s="14" t="s">
        <v>1005</v>
      </c>
      <c r="N1" s="14" t="s">
        <v>1047</v>
      </c>
      <c r="O1" s="14" t="s">
        <v>1085</v>
      </c>
      <c r="P1" s="14" t="s">
        <v>1130</v>
      </c>
      <c r="Q1" s="14" t="s">
        <v>1165</v>
      </c>
      <c r="R1" s="14" t="s">
        <v>1175</v>
      </c>
      <c r="S1" s="14" t="s">
        <v>1185</v>
      </c>
      <c r="T1" s="14" t="s">
        <v>1207</v>
      </c>
      <c r="U1" s="133" t="s">
        <v>1221</v>
      </c>
      <c r="V1" s="133" t="s">
        <v>1236</v>
      </c>
      <c r="W1" s="133" t="s">
        <v>1280</v>
      </c>
      <c r="X1" s="133" t="s">
        <v>1295</v>
      </c>
      <c r="Y1" s="133" t="s">
        <v>1330</v>
      </c>
      <c r="Z1" s="133" t="s">
        <v>1330</v>
      </c>
      <c r="AA1" s="133" t="s">
        <v>1330</v>
      </c>
      <c r="AB1" s="61"/>
      <c r="AC1" s="14" t="s">
        <v>1356</v>
      </c>
      <c r="AD1" s="14" t="s">
        <v>1356</v>
      </c>
      <c r="AE1" s="14" t="s">
        <v>1356</v>
      </c>
    </row>
    <row r="2" spans="1:31" ht="14.25">
      <c r="A2" s="1" t="s">
        <v>1358</v>
      </c>
      <c r="B2" s="1"/>
      <c r="C2" s="1"/>
      <c r="E2" s="16"/>
      <c r="F2" s="14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33"/>
      <c r="V2" s="133"/>
      <c r="W2" s="133"/>
      <c r="X2" s="133"/>
      <c r="Y2" s="136" t="s">
        <v>700</v>
      </c>
      <c r="Z2" s="136" t="s">
        <v>951</v>
      </c>
      <c r="AA2" s="136" t="s">
        <v>902</v>
      </c>
      <c r="AB2" s="62"/>
      <c r="AC2" s="15" t="s">
        <v>1116</v>
      </c>
      <c r="AD2" s="15" t="s">
        <v>1328</v>
      </c>
      <c r="AE2" s="15" t="s">
        <v>700</v>
      </c>
    </row>
    <row r="3" spans="1:31" ht="14.25">
      <c r="A3" s="1"/>
      <c r="B3" s="1"/>
      <c r="C3" s="1"/>
      <c r="E3" s="16" t="s">
        <v>3</v>
      </c>
      <c r="F3" s="16" t="s">
        <v>3</v>
      </c>
      <c r="G3" s="16" t="s">
        <v>3</v>
      </c>
      <c r="H3" s="17" t="s">
        <v>3</v>
      </c>
      <c r="I3" s="17" t="s">
        <v>3</v>
      </c>
      <c r="J3" s="17" t="s">
        <v>3</v>
      </c>
      <c r="K3" s="17" t="s">
        <v>3</v>
      </c>
      <c r="L3" s="17" t="s">
        <v>3</v>
      </c>
      <c r="M3" s="17" t="s">
        <v>3</v>
      </c>
      <c r="N3" s="17" t="s">
        <v>3</v>
      </c>
      <c r="O3" s="17" t="s">
        <v>3</v>
      </c>
      <c r="P3" s="17" t="s">
        <v>3</v>
      </c>
      <c r="Q3" s="17" t="s">
        <v>3</v>
      </c>
      <c r="R3" s="17" t="s">
        <v>3</v>
      </c>
      <c r="S3" s="17" t="s">
        <v>3</v>
      </c>
      <c r="T3" s="17" t="s">
        <v>3</v>
      </c>
      <c r="U3" s="135" t="s">
        <v>3</v>
      </c>
      <c r="V3" s="135" t="s">
        <v>3</v>
      </c>
      <c r="W3" s="135" t="s">
        <v>3</v>
      </c>
      <c r="X3" s="135" t="s">
        <v>3</v>
      </c>
      <c r="Y3" s="135" t="s">
        <v>701</v>
      </c>
      <c r="Z3" s="160"/>
      <c r="AA3" s="160">
        <v>44985</v>
      </c>
      <c r="AB3" s="63" t="s">
        <v>903</v>
      </c>
      <c r="AC3" s="69"/>
      <c r="AD3" s="55"/>
      <c r="AE3" s="67" t="s">
        <v>701</v>
      </c>
    </row>
    <row r="4" spans="1:29" ht="14.25">
      <c r="A4" s="18" t="s">
        <v>579</v>
      </c>
      <c r="E4" s="23"/>
      <c r="F4" s="9"/>
      <c r="G4" s="9"/>
      <c r="H4" s="9"/>
      <c r="I4" s="9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33"/>
      <c r="V4" s="133"/>
      <c r="W4" s="133"/>
      <c r="X4" s="133"/>
      <c r="Y4" s="136"/>
      <c r="Z4" s="136"/>
      <c r="AA4" s="136"/>
      <c r="AB4" s="64">
        <v>0.75</v>
      </c>
      <c r="AC4" s="86"/>
    </row>
    <row r="5" spans="1:29" ht="14.25">
      <c r="A5" s="18"/>
      <c r="E5" s="23"/>
      <c r="F5" s="9"/>
      <c r="G5" s="9"/>
      <c r="H5" s="9"/>
      <c r="I5" s="9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33"/>
      <c r="V5" s="133"/>
      <c r="W5" s="133"/>
      <c r="X5" s="133"/>
      <c r="Y5" s="136"/>
      <c r="Z5" s="136"/>
      <c r="AA5" s="136"/>
      <c r="AB5" s="64"/>
      <c r="AC5" s="86"/>
    </row>
    <row r="6" spans="1:31" ht="14.25">
      <c r="A6" s="21" t="s">
        <v>578</v>
      </c>
      <c r="B6" s="19">
        <v>7410</v>
      </c>
      <c r="C6" s="19">
        <v>1100</v>
      </c>
      <c r="D6" s="1" t="s">
        <v>119</v>
      </c>
      <c r="E6" s="7">
        <v>277844</v>
      </c>
      <c r="F6" s="9">
        <v>276439.13</v>
      </c>
      <c r="G6" s="9">
        <v>263114.88</v>
      </c>
      <c r="H6" s="9">
        <v>336017.24</v>
      </c>
      <c r="I6" s="9">
        <v>397979.93</v>
      </c>
      <c r="J6" s="9">
        <v>388541.12</v>
      </c>
      <c r="K6" s="9">
        <v>403336.94</v>
      </c>
      <c r="L6" s="9">
        <v>423245.26</v>
      </c>
      <c r="M6" s="9">
        <v>445647.48</v>
      </c>
      <c r="N6" s="9">
        <v>454967.26</v>
      </c>
      <c r="O6" s="9">
        <v>477630</v>
      </c>
      <c r="P6" s="9">
        <v>492620.15</v>
      </c>
      <c r="Q6" s="9">
        <v>505565.22</v>
      </c>
      <c r="R6" s="9">
        <v>530992.9</v>
      </c>
      <c r="S6" s="9">
        <v>573773.42</v>
      </c>
      <c r="T6" s="9">
        <v>555514.14</v>
      </c>
      <c r="U6" s="139">
        <v>618834.61</v>
      </c>
      <c r="V6" s="139">
        <v>582232.74</v>
      </c>
      <c r="W6" s="139">
        <v>580020.46</v>
      </c>
      <c r="X6" s="139">
        <v>575799</v>
      </c>
      <c r="Y6" s="174">
        <v>645497</v>
      </c>
      <c r="Z6" s="174">
        <v>645497</v>
      </c>
      <c r="AA6" s="137">
        <v>438871.48</v>
      </c>
      <c r="AB6" s="64">
        <f aca="true" t="shared" si="0" ref="AB6:AB42">SUM(AA6/Z6)</f>
        <v>0.6798970095910593</v>
      </c>
      <c r="AC6" s="174">
        <v>715325.91</v>
      </c>
      <c r="AD6" s="86"/>
      <c r="AE6" s="86">
        <f>SUM(AC6:AD6)</f>
        <v>715325.91</v>
      </c>
    </row>
    <row r="7" spans="3:31" ht="14.25">
      <c r="C7" s="19">
        <v>1135</v>
      </c>
      <c r="D7" s="1" t="s">
        <v>457</v>
      </c>
      <c r="E7" s="7">
        <v>15870</v>
      </c>
      <c r="F7" s="9">
        <v>16656.32</v>
      </c>
      <c r="G7" s="9">
        <v>16086.22</v>
      </c>
      <c r="H7" s="9">
        <v>20453.14</v>
      </c>
      <c r="I7" s="9">
        <v>20312.97</v>
      </c>
      <c r="J7" s="9">
        <v>18933.34</v>
      </c>
      <c r="K7" s="9">
        <v>20939.42</v>
      </c>
      <c r="L7" s="9">
        <v>23497.7</v>
      </c>
      <c r="M7" s="9">
        <v>21741.22</v>
      </c>
      <c r="N7" s="9">
        <v>26370.56</v>
      </c>
      <c r="O7" s="9">
        <v>21583.47</v>
      </c>
      <c r="P7" s="9">
        <v>19564.29</v>
      </c>
      <c r="Q7" s="9">
        <v>12800.95</v>
      </c>
      <c r="R7" s="9">
        <v>8983.59</v>
      </c>
      <c r="S7" s="9">
        <v>12329.63</v>
      </c>
      <c r="T7" s="9">
        <v>19446.98</v>
      </c>
      <c r="U7" s="139">
        <v>20726.78</v>
      </c>
      <c r="V7" s="139">
        <v>21154.79</v>
      </c>
      <c r="W7" s="139">
        <v>20134.4</v>
      </c>
      <c r="X7" s="139">
        <v>22558.75</v>
      </c>
      <c r="Y7" s="174">
        <v>25000</v>
      </c>
      <c r="Z7" s="174">
        <v>25000</v>
      </c>
      <c r="AA7" s="137">
        <v>18699.5</v>
      </c>
      <c r="AB7" s="64">
        <f t="shared" si="0"/>
        <v>0.74798</v>
      </c>
      <c r="AC7" s="174">
        <v>0</v>
      </c>
      <c r="AD7" s="86"/>
      <c r="AE7" s="86">
        <f>SUM(AC7:AD7)</f>
        <v>0</v>
      </c>
    </row>
    <row r="8" spans="3:31" ht="14.25">
      <c r="C8" s="19" t="s">
        <v>166</v>
      </c>
      <c r="D8" s="1" t="s">
        <v>907</v>
      </c>
      <c r="E8" s="7"/>
      <c r="F8" s="9"/>
      <c r="G8" s="9"/>
      <c r="H8" s="9"/>
      <c r="I8" s="9"/>
      <c r="J8" s="9">
        <v>159.06</v>
      </c>
      <c r="K8" s="9">
        <v>0</v>
      </c>
      <c r="L8" s="9">
        <v>0</v>
      </c>
      <c r="M8" s="9">
        <v>15.4</v>
      </c>
      <c r="N8" s="9">
        <v>0</v>
      </c>
      <c r="O8" s="9"/>
      <c r="P8" s="9">
        <v>66.63</v>
      </c>
      <c r="Q8" s="9">
        <v>0</v>
      </c>
      <c r="R8" s="9">
        <v>0</v>
      </c>
      <c r="S8" s="9">
        <v>0</v>
      </c>
      <c r="T8" s="9">
        <v>0</v>
      </c>
      <c r="U8" s="139">
        <v>0</v>
      </c>
      <c r="V8" s="139">
        <v>0</v>
      </c>
      <c r="W8" s="139">
        <v>0</v>
      </c>
      <c r="X8" s="139"/>
      <c r="Y8" s="174">
        <v>0</v>
      </c>
      <c r="Z8" s="174">
        <v>0</v>
      </c>
      <c r="AA8" s="137">
        <v>0</v>
      </c>
      <c r="AB8" s="64">
        <v>0</v>
      </c>
      <c r="AC8" s="174">
        <v>0</v>
      </c>
      <c r="AD8" s="86"/>
      <c r="AE8" s="86">
        <f>SUM(AC8:AD8)</f>
        <v>0</v>
      </c>
    </row>
    <row r="9" spans="3:31" ht="14.25">
      <c r="C9" s="19">
        <v>2210</v>
      </c>
      <c r="D9" s="1" t="s">
        <v>458</v>
      </c>
      <c r="E9" s="7">
        <v>0</v>
      </c>
      <c r="F9" s="9"/>
      <c r="G9" s="9"/>
      <c r="H9" s="7">
        <v>13650</v>
      </c>
      <c r="I9" s="7">
        <v>40588.87</v>
      </c>
      <c r="J9" s="7">
        <v>250000</v>
      </c>
      <c r="K9" s="7">
        <v>45480.18</v>
      </c>
      <c r="L9" s="7">
        <v>3824.95</v>
      </c>
      <c r="M9" s="7">
        <v>149049.32</v>
      </c>
      <c r="N9" s="7">
        <v>46737.75</v>
      </c>
      <c r="O9" s="7">
        <v>71036.41</v>
      </c>
      <c r="P9" s="7">
        <v>14909.95</v>
      </c>
      <c r="Q9" s="7">
        <v>79527.64</v>
      </c>
      <c r="R9" s="7">
        <v>3826.69</v>
      </c>
      <c r="S9" s="7">
        <v>32933.41</v>
      </c>
      <c r="T9" s="7">
        <v>16636</v>
      </c>
      <c r="U9" s="141">
        <v>13825</v>
      </c>
      <c r="V9" s="141">
        <v>0</v>
      </c>
      <c r="W9" s="141">
        <v>618775.12</v>
      </c>
      <c r="X9" s="141">
        <v>169716.16</v>
      </c>
      <c r="Y9" s="174">
        <v>20000</v>
      </c>
      <c r="Z9" s="174">
        <v>20000</v>
      </c>
      <c r="AA9" s="137">
        <v>16290.91</v>
      </c>
      <c r="AB9" s="64">
        <v>0</v>
      </c>
      <c r="AC9" s="174">
        <v>70000</v>
      </c>
      <c r="AD9" s="86"/>
      <c r="AE9" s="86">
        <f aca="true" t="shared" si="1" ref="AE9:AE43">SUM(AC9:AD9)</f>
        <v>70000</v>
      </c>
    </row>
    <row r="10" spans="3:31" ht="14.25">
      <c r="C10" s="19" t="s">
        <v>957</v>
      </c>
      <c r="D10" s="1" t="s">
        <v>469</v>
      </c>
      <c r="E10" s="7"/>
      <c r="F10" s="9"/>
      <c r="G10" s="9"/>
      <c r="H10" s="7"/>
      <c r="I10" s="7"/>
      <c r="J10" s="7">
        <v>10514.06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>
        <v>0</v>
      </c>
      <c r="R10" s="7">
        <v>0</v>
      </c>
      <c r="S10" s="7">
        <v>0</v>
      </c>
      <c r="T10" s="7">
        <v>5176.85</v>
      </c>
      <c r="U10" s="141">
        <v>14200</v>
      </c>
      <c r="V10" s="141">
        <v>0</v>
      </c>
      <c r="W10" s="141">
        <v>0</v>
      </c>
      <c r="X10" s="141"/>
      <c r="Y10" s="174">
        <v>0</v>
      </c>
      <c r="Z10" s="174">
        <v>0</v>
      </c>
      <c r="AA10" s="137">
        <v>0</v>
      </c>
      <c r="AB10" s="64">
        <v>0</v>
      </c>
      <c r="AC10" s="174">
        <v>0</v>
      </c>
      <c r="AD10" s="86"/>
      <c r="AE10" s="86">
        <f t="shared" si="1"/>
        <v>0</v>
      </c>
    </row>
    <row r="11" spans="3:31" ht="14.25">
      <c r="C11" s="19" t="s">
        <v>179</v>
      </c>
      <c r="D11" s="1" t="s">
        <v>107</v>
      </c>
      <c r="E11" s="7"/>
      <c r="F11" s="9"/>
      <c r="G11" s="9"/>
      <c r="H11" s="7"/>
      <c r="I11" s="7"/>
      <c r="J11" s="7"/>
      <c r="K11" s="7"/>
      <c r="L11" s="7"/>
      <c r="M11" s="7"/>
      <c r="N11" s="7"/>
      <c r="O11" s="7"/>
      <c r="P11" s="7"/>
      <c r="Q11" s="7">
        <v>0</v>
      </c>
      <c r="R11" s="7">
        <v>0</v>
      </c>
      <c r="S11" s="7">
        <v>0</v>
      </c>
      <c r="T11" s="7">
        <v>0</v>
      </c>
      <c r="U11" s="141">
        <v>1120.68</v>
      </c>
      <c r="V11" s="141">
        <v>1479.3</v>
      </c>
      <c r="W11" s="141">
        <v>1016.56</v>
      </c>
      <c r="X11" s="141">
        <v>675.77</v>
      </c>
      <c r="Y11" s="174">
        <v>2000</v>
      </c>
      <c r="Z11" s="174">
        <v>2000</v>
      </c>
      <c r="AA11" s="137">
        <v>2220.91</v>
      </c>
      <c r="AB11" s="64">
        <f t="shared" si="0"/>
        <v>1.110455</v>
      </c>
      <c r="AC11" s="174">
        <v>3000</v>
      </c>
      <c r="AD11" s="86"/>
      <c r="AE11" s="86">
        <f t="shared" si="1"/>
        <v>3000</v>
      </c>
    </row>
    <row r="12" spans="3:31" ht="14.25">
      <c r="C12" s="19" t="s">
        <v>843</v>
      </c>
      <c r="D12" s="1" t="s">
        <v>1258</v>
      </c>
      <c r="E12" s="7">
        <v>0</v>
      </c>
      <c r="F12" s="9"/>
      <c r="G12" s="9">
        <v>1237.97</v>
      </c>
      <c r="H12" s="7">
        <v>13067.83</v>
      </c>
      <c r="I12" s="7">
        <v>9187.19</v>
      </c>
      <c r="J12" s="7">
        <v>12318.82</v>
      </c>
      <c r="K12" s="7">
        <v>19669.55</v>
      </c>
      <c r="L12" s="7">
        <v>3341.59</v>
      </c>
      <c r="M12" s="7">
        <v>3306.7</v>
      </c>
      <c r="N12" s="7">
        <v>5562.43</v>
      </c>
      <c r="O12" s="7">
        <v>1994.92</v>
      </c>
      <c r="P12" s="7">
        <v>1565.06</v>
      </c>
      <c r="Q12" s="7">
        <v>8633.31</v>
      </c>
      <c r="R12" s="7">
        <v>5778.64</v>
      </c>
      <c r="S12" s="7">
        <v>10285.89</v>
      </c>
      <c r="T12" s="7">
        <v>331.09</v>
      </c>
      <c r="U12" s="141">
        <v>0</v>
      </c>
      <c r="V12" s="141">
        <v>0</v>
      </c>
      <c r="W12" s="141">
        <v>0</v>
      </c>
      <c r="X12" s="141"/>
      <c r="Y12" s="211">
        <v>0</v>
      </c>
      <c r="Z12" s="211">
        <v>0</v>
      </c>
      <c r="AA12" s="137">
        <f>Z12</f>
        <v>0</v>
      </c>
      <c r="AB12" s="64">
        <v>0</v>
      </c>
      <c r="AC12" s="211">
        <v>0</v>
      </c>
      <c r="AD12" s="86"/>
      <c r="AE12" s="86">
        <f>SUM(AC12:AD12)</f>
        <v>0</v>
      </c>
    </row>
    <row r="13" spans="3:31" ht="14.25">
      <c r="C13" s="19" t="s">
        <v>744</v>
      </c>
      <c r="D13" s="1" t="s">
        <v>107</v>
      </c>
      <c r="E13" s="7">
        <v>0</v>
      </c>
      <c r="F13" s="9"/>
      <c r="G13" s="9">
        <v>1237.97</v>
      </c>
      <c r="H13" s="7">
        <v>13067.83</v>
      </c>
      <c r="I13" s="7">
        <v>9187.19</v>
      </c>
      <c r="J13" s="7">
        <v>12318.82</v>
      </c>
      <c r="K13" s="7">
        <v>19669.55</v>
      </c>
      <c r="L13" s="7">
        <v>3341.59</v>
      </c>
      <c r="M13" s="7">
        <v>3306.7</v>
      </c>
      <c r="N13" s="7">
        <v>5562.43</v>
      </c>
      <c r="O13" s="7">
        <v>1994.92</v>
      </c>
      <c r="P13" s="7">
        <v>1565.06</v>
      </c>
      <c r="Q13" s="7">
        <v>8633.31</v>
      </c>
      <c r="R13" s="7">
        <v>5778.64</v>
      </c>
      <c r="S13" s="7">
        <v>10285.89</v>
      </c>
      <c r="T13" s="7">
        <v>331.09</v>
      </c>
      <c r="U13" s="141">
        <v>855.14</v>
      </c>
      <c r="V13" s="141">
        <v>723.58</v>
      </c>
      <c r="W13" s="141">
        <v>789.36</v>
      </c>
      <c r="X13" s="141">
        <v>460.46</v>
      </c>
      <c r="Y13" s="174">
        <v>800</v>
      </c>
      <c r="Z13" s="174">
        <v>800</v>
      </c>
      <c r="AA13" s="137">
        <v>0</v>
      </c>
      <c r="AB13" s="64">
        <v>0</v>
      </c>
      <c r="AC13" s="174">
        <v>800</v>
      </c>
      <c r="AD13" s="86"/>
      <c r="AE13" s="86">
        <f t="shared" si="1"/>
        <v>800</v>
      </c>
    </row>
    <row r="14" spans="3:31" ht="14.25">
      <c r="C14" s="19">
        <v>2800</v>
      </c>
      <c r="D14" s="1" t="s">
        <v>655</v>
      </c>
      <c r="E14" s="7">
        <v>42130</v>
      </c>
      <c r="F14" s="9">
        <v>37130.21</v>
      </c>
      <c r="G14" s="9">
        <v>32744.6</v>
      </c>
      <c r="H14" s="7">
        <v>32926.9</v>
      </c>
      <c r="I14" s="7">
        <v>41712.93</v>
      </c>
      <c r="J14" s="7">
        <v>23281.25</v>
      </c>
      <c r="K14" s="7">
        <v>34700.62</v>
      </c>
      <c r="L14" s="7">
        <v>38453.29</v>
      </c>
      <c r="M14" s="7">
        <v>28732.35</v>
      </c>
      <c r="N14" s="7">
        <v>39430.37</v>
      </c>
      <c r="O14" s="7">
        <v>36828.36</v>
      </c>
      <c r="P14" s="7">
        <v>37409.84</v>
      </c>
      <c r="Q14" s="7">
        <v>42019.42</v>
      </c>
      <c r="R14" s="7">
        <v>44827.93</v>
      </c>
      <c r="S14" s="7">
        <v>48272.69</v>
      </c>
      <c r="T14" s="7">
        <v>62749.8</v>
      </c>
      <c r="U14" s="141">
        <v>58080.64</v>
      </c>
      <c r="V14" s="141">
        <v>48967.84</v>
      </c>
      <c r="W14" s="141">
        <v>53706.93</v>
      </c>
      <c r="X14" s="141">
        <v>143449.58</v>
      </c>
      <c r="Y14" s="174">
        <v>25000</v>
      </c>
      <c r="Z14" s="174">
        <v>25000</v>
      </c>
      <c r="AA14" s="137">
        <v>48410.03</v>
      </c>
      <c r="AB14" s="64">
        <f t="shared" si="0"/>
        <v>1.9364012</v>
      </c>
      <c r="AC14" s="174">
        <v>53000</v>
      </c>
      <c r="AD14" s="86"/>
      <c r="AE14" s="86">
        <f t="shared" si="1"/>
        <v>53000</v>
      </c>
    </row>
    <row r="15" spans="3:31" ht="14.25">
      <c r="C15" s="19" t="s">
        <v>576</v>
      </c>
      <c r="D15" s="1" t="s">
        <v>1248</v>
      </c>
      <c r="E15" s="7"/>
      <c r="F15" s="9"/>
      <c r="G15" s="9"/>
      <c r="H15" s="7"/>
      <c r="I15" s="7"/>
      <c r="J15" s="7"/>
      <c r="K15" s="7"/>
      <c r="L15" s="7"/>
      <c r="M15" s="7"/>
      <c r="N15" s="7"/>
      <c r="O15" s="7"/>
      <c r="P15" s="7"/>
      <c r="Q15" s="7">
        <v>0</v>
      </c>
      <c r="R15" s="7">
        <v>0</v>
      </c>
      <c r="S15" s="7">
        <v>0</v>
      </c>
      <c r="T15" s="7">
        <v>1275.82</v>
      </c>
      <c r="U15" s="141">
        <v>354.54</v>
      </c>
      <c r="V15" s="141">
        <v>89.6</v>
      </c>
      <c r="W15" s="141">
        <v>0</v>
      </c>
      <c r="X15" s="141">
        <v>150</v>
      </c>
      <c r="Y15" s="174">
        <v>1000</v>
      </c>
      <c r="Z15" s="174">
        <v>1000</v>
      </c>
      <c r="AA15" s="137">
        <v>158</v>
      </c>
      <c r="AB15" s="64">
        <v>0</v>
      </c>
      <c r="AC15" s="174">
        <v>1000</v>
      </c>
      <c r="AD15" s="86"/>
      <c r="AE15" s="86">
        <f t="shared" si="1"/>
        <v>1000</v>
      </c>
    </row>
    <row r="16" spans="3:31" ht="14.25">
      <c r="C16" s="19" t="s">
        <v>1061</v>
      </c>
      <c r="D16" s="1" t="s">
        <v>1062</v>
      </c>
      <c r="E16" s="7"/>
      <c r="F16" s="9"/>
      <c r="G16" s="9"/>
      <c r="H16" s="7"/>
      <c r="I16" s="7"/>
      <c r="J16" s="7"/>
      <c r="K16" s="7"/>
      <c r="L16" s="7"/>
      <c r="M16" s="7">
        <v>60657.38</v>
      </c>
      <c r="N16" s="7">
        <v>128968.26</v>
      </c>
      <c r="O16" s="7">
        <v>41918.23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141">
        <v>0</v>
      </c>
      <c r="V16" s="141">
        <v>0</v>
      </c>
      <c r="W16" s="141">
        <v>0</v>
      </c>
      <c r="X16" s="141"/>
      <c r="Y16" s="174">
        <v>0</v>
      </c>
      <c r="Z16" s="174">
        <v>0</v>
      </c>
      <c r="AA16" s="137">
        <f>Z16</f>
        <v>0</v>
      </c>
      <c r="AB16" s="64">
        <v>0</v>
      </c>
      <c r="AC16" s="174">
        <v>0</v>
      </c>
      <c r="AD16" s="86"/>
      <c r="AE16" s="86">
        <f t="shared" si="1"/>
        <v>0</v>
      </c>
    </row>
    <row r="17" spans="3:31" ht="14.25">
      <c r="C17" s="19" t="s">
        <v>1285</v>
      </c>
      <c r="D17" s="1" t="s">
        <v>1286</v>
      </c>
      <c r="E17" s="7"/>
      <c r="F17" s="9"/>
      <c r="G17" s="9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0</v>
      </c>
      <c r="S17" s="7">
        <v>0</v>
      </c>
      <c r="T17" s="7">
        <v>0</v>
      </c>
      <c r="U17" s="141">
        <v>0</v>
      </c>
      <c r="V17" s="141">
        <v>4454.44</v>
      </c>
      <c r="W17" s="141">
        <v>2506.29</v>
      </c>
      <c r="X17" s="141">
        <v>17001.38</v>
      </c>
      <c r="Y17" s="174">
        <v>0</v>
      </c>
      <c r="Z17" s="174">
        <v>0</v>
      </c>
      <c r="AA17" s="137">
        <f>Z17</f>
        <v>0</v>
      </c>
      <c r="AB17" s="64">
        <v>0</v>
      </c>
      <c r="AC17" s="174">
        <v>0</v>
      </c>
      <c r="AD17" s="86"/>
      <c r="AE17" s="86">
        <f t="shared" si="1"/>
        <v>0</v>
      </c>
    </row>
    <row r="18" spans="3:31" ht="14.25">
      <c r="C18" s="19">
        <v>4010</v>
      </c>
      <c r="D18" s="1" t="s">
        <v>108</v>
      </c>
      <c r="E18" s="7">
        <v>6982</v>
      </c>
      <c r="F18" s="9">
        <v>6116.43</v>
      </c>
      <c r="G18" s="9">
        <v>6371.66</v>
      </c>
      <c r="H18" s="7">
        <v>10680.57</v>
      </c>
      <c r="I18" s="7">
        <v>7942</v>
      </c>
      <c r="J18" s="7">
        <v>10293.54</v>
      </c>
      <c r="K18" s="7">
        <v>8504.03</v>
      </c>
      <c r="L18" s="7">
        <v>9393.92</v>
      </c>
      <c r="M18" s="7">
        <v>12445.84</v>
      </c>
      <c r="N18" s="7">
        <v>9051.69</v>
      </c>
      <c r="O18" s="7">
        <v>13070.31</v>
      </c>
      <c r="P18" s="7">
        <v>9894.46</v>
      </c>
      <c r="Q18" s="7">
        <v>11350.12</v>
      </c>
      <c r="R18" s="7">
        <v>9914.13</v>
      </c>
      <c r="S18" s="7">
        <v>11382.66</v>
      </c>
      <c r="T18" s="7">
        <v>12642.05</v>
      </c>
      <c r="U18" s="141">
        <v>13033.55</v>
      </c>
      <c r="V18" s="141">
        <v>13016.85</v>
      </c>
      <c r="W18" s="141">
        <v>5419.93</v>
      </c>
      <c r="X18" s="141">
        <v>8055.88</v>
      </c>
      <c r="Y18" s="174">
        <v>15000</v>
      </c>
      <c r="Z18" s="174">
        <v>15000</v>
      </c>
      <c r="AA18" s="137">
        <v>7148.94</v>
      </c>
      <c r="AB18" s="64">
        <v>0</v>
      </c>
      <c r="AC18" s="174">
        <v>15000</v>
      </c>
      <c r="AD18" s="86"/>
      <c r="AE18" s="86">
        <f t="shared" si="1"/>
        <v>15000</v>
      </c>
    </row>
    <row r="19" spans="3:31" ht="14.25">
      <c r="C19" s="19">
        <v>4050</v>
      </c>
      <c r="D19" s="1" t="s">
        <v>109</v>
      </c>
      <c r="E19" s="7">
        <v>772</v>
      </c>
      <c r="F19" s="9">
        <v>5653.28</v>
      </c>
      <c r="G19" s="9">
        <v>555.7</v>
      </c>
      <c r="H19" s="7">
        <v>925.79</v>
      </c>
      <c r="I19" s="7">
        <v>1151.34</v>
      </c>
      <c r="J19" s="7">
        <v>1536.49</v>
      </c>
      <c r="K19" s="7">
        <v>1431.95</v>
      </c>
      <c r="L19" s="7">
        <v>1297.78</v>
      </c>
      <c r="M19" s="7">
        <v>1359.45</v>
      </c>
      <c r="N19" s="7">
        <v>1541.89</v>
      </c>
      <c r="O19" s="7">
        <v>1533.12</v>
      </c>
      <c r="P19" s="7">
        <v>1648.38</v>
      </c>
      <c r="Q19" s="7">
        <v>1280.09</v>
      </c>
      <c r="R19" s="7">
        <v>1403.22</v>
      </c>
      <c r="S19" s="7">
        <v>1349.58</v>
      </c>
      <c r="T19" s="7">
        <v>1408.09</v>
      </c>
      <c r="U19" s="141">
        <v>944.39</v>
      </c>
      <c r="V19" s="141">
        <v>718.9</v>
      </c>
      <c r="W19" s="141">
        <v>521.25</v>
      </c>
      <c r="X19" s="141">
        <v>749.68</v>
      </c>
      <c r="Y19" s="174">
        <v>1500</v>
      </c>
      <c r="Z19" s="174">
        <v>1500</v>
      </c>
      <c r="AA19" s="137">
        <v>742.18</v>
      </c>
      <c r="AB19" s="64">
        <f t="shared" si="0"/>
        <v>0.49478666666666665</v>
      </c>
      <c r="AC19" s="174">
        <v>1500</v>
      </c>
      <c r="AD19" s="86"/>
      <c r="AE19" s="86">
        <f t="shared" si="1"/>
        <v>1500</v>
      </c>
    </row>
    <row r="20" spans="3:31" ht="14.25">
      <c r="C20" s="19" t="s">
        <v>755</v>
      </c>
      <c r="D20" s="1" t="s">
        <v>459</v>
      </c>
      <c r="E20" s="7">
        <v>0</v>
      </c>
      <c r="F20" s="9"/>
      <c r="G20" s="9"/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/>
      <c r="P20" s="9"/>
      <c r="Q20" s="9">
        <v>0</v>
      </c>
      <c r="R20" s="9">
        <v>0</v>
      </c>
      <c r="S20" s="9">
        <v>0</v>
      </c>
      <c r="T20" s="9">
        <v>0</v>
      </c>
      <c r="U20" s="139">
        <v>0</v>
      </c>
      <c r="V20" s="139">
        <v>0</v>
      </c>
      <c r="W20" s="139">
        <v>0</v>
      </c>
      <c r="X20" s="139"/>
      <c r="Y20" s="174">
        <v>500</v>
      </c>
      <c r="Z20" s="174">
        <v>500</v>
      </c>
      <c r="AA20" s="137">
        <v>0</v>
      </c>
      <c r="AB20" s="64">
        <v>0</v>
      </c>
      <c r="AC20" s="174">
        <v>500</v>
      </c>
      <c r="AD20" s="86"/>
      <c r="AE20" s="86">
        <f t="shared" si="1"/>
        <v>500</v>
      </c>
    </row>
    <row r="21" spans="3:31" ht="14.25">
      <c r="C21" s="19">
        <v>4090</v>
      </c>
      <c r="D21" s="1" t="s">
        <v>95</v>
      </c>
      <c r="E21" s="7">
        <v>201</v>
      </c>
      <c r="F21" s="9">
        <v>1378.37</v>
      </c>
      <c r="G21" s="9">
        <v>359.99</v>
      </c>
      <c r="H21" s="7">
        <v>7816.99</v>
      </c>
      <c r="I21" s="7">
        <v>7226.4</v>
      </c>
      <c r="J21" s="7">
        <v>8544.75</v>
      </c>
      <c r="K21" s="7">
        <v>9917.14</v>
      </c>
      <c r="L21" s="7">
        <v>9653.71</v>
      </c>
      <c r="M21" s="7">
        <v>15039.71</v>
      </c>
      <c r="N21" s="7">
        <v>10477.3</v>
      </c>
      <c r="O21" s="7">
        <v>11771.21</v>
      </c>
      <c r="P21" s="7">
        <v>13605.49</v>
      </c>
      <c r="Q21" s="7">
        <v>22240.46</v>
      </c>
      <c r="R21" s="7">
        <v>14176.86</v>
      </c>
      <c r="S21" s="7">
        <v>10138.66</v>
      </c>
      <c r="T21" s="7">
        <v>15991.3</v>
      </c>
      <c r="U21" s="141">
        <v>12891.54</v>
      </c>
      <c r="V21" s="141">
        <v>4438.53</v>
      </c>
      <c r="W21" s="141">
        <v>3963.85</v>
      </c>
      <c r="X21" s="141">
        <v>8803.8</v>
      </c>
      <c r="Y21" s="174">
        <v>13320</v>
      </c>
      <c r="Z21" s="174">
        <v>13320</v>
      </c>
      <c r="AA21" s="137">
        <v>9880.68</v>
      </c>
      <c r="AB21" s="64">
        <f t="shared" si="0"/>
        <v>0.7417927927927929</v>
      </c>
      <c r="AC21" s="174">
        <v>14000</v>
      </c>
      <c r="AD21" s="86"/>
      <c r="AE21" s="86">
        <f t="shared" si="1"/>
        <v>14000</v>
      </c>
    </row>
    <row r="22" spans="3:31" ht="14.25">
      <c r="C22" s="19">
        <v>4165</v>
      </c>
      <c r="D22" s="1" t="s">
        <v>422</v>
      </c>
      <c r="E22" s="7">
        <v>0</v>
      </c>
      <c r="F22" s="9">
        <v>1872.8</v>
      </c>
      <c r="G22" s="9">
        <v>57217.27</v>
      </c>
      <c r="H22" s="7">
        <v>729</v>
      </c>
      <c r="I22" s="7">
        <v>409.5</v>
      </c>
      <c r="J22" s="7">
        <v>1089.27</v>
      </c>
      <c r="K22" s="7">
        <v>48958.5</v>
      </c>
      <c r="L22" s="7">
        <v>19409.98</v>
      </c>
      <c r="M22" s="7">
        <v>6933.3</v>
      </c>
      <c r="N22" s="7">
        <v>21058.72</v>
      </c>
      <c r="O22" s="7">
        <v>23671.39</v>
      </c>
      <c r="P22" s="7">
        <v>18955.39</v>
      </c>
      <c r="Q22" s="7">
        <v>22028.81</v>
      </c>
      <c r="R22" s="7">
        <v>39300.17</v>
      </c>
      <c r="S22" s="7">
        <v>33240.33</v>
      </c>
      <c r="T22" s="7">
        <v>22861.21</v>
      </c>
      <c r="U22" s="141">
        <v>22625.36</v>
      </c>
      <c r="V22" s="141">
        <v>35618.83</v>
      </c>
      <c r="W22" s="141">
        <v>20676.6</v>
      </c>
      <c r="X22" s="141">
        <v>32793.54</v>
      </c>
      <c r="Y22" s="174">
        <v>34000</v>
      </c>
      <c r="Z22" s="174">
        <v>34000</v>
      </c>
      <c r="AA22" s="137">
        <v>14891.19</v>
      </c>
      <c r="AB22" s="64">
        <f t="shared" si="0"/>
        <v>0.43797617647058823</v>
      </c>
      <c r="AC22" s="174">
        <v>34000</v>
      </c>
      <c r="AD22" s="86"/>
      <c r="AE22" s="86">
        <f t="shared" si="1"/>
        <v>34000</v>
      </c>
    </row>
    <row r="23" spans="3:31" ht="14.25">
      <c r="C23" s="19">
        <v>4210</v>
      </c>
      <c r="D23" s="1" t="s">
        <v>206</v>
      </c>
      <c r="E23" s="7">
        <v>3671</v>
      </c>
      <c r="F23" s="9">
        <v>2136.4</v>
      </c>
      <c r="G23" s="9">
        <v>2742.85</v>
      </c>
      <c r="H23" s="7">
        <v>1573</v>
      </c>
      <c r="I23" s="7">
        <v>2181.26</v>
      </c>
      <c r="J23" s="7">
        <v>1458</v>
      </c>
      <c r="K23" s="7">
        <v>4301.36</v>
      </c>
      <c r="L23" s="7">
        <v>3569.94</v>
      </c>
      <c r="M23" s="7">
        <v>2610.1</v>
      </c>
      <c r="N23" s="7">
        <v>313.3</v>
      </c>
      <c r="O23" s="7">
        <v>245.6</v>
      </c>
      <c r="P23" s="7">
        <v>1319.88</v>
      </c>
      <c r="Q23" s="7">
        <v>593.14</v>
      </c>
      <c r="R23" s="7">
        <v>333.29</v>
      </c>
      <c r="S23" s="7">
        <v>285</v>
      </c>
      <c r="T23" s="7">
        <v>751.58</v>
      </c>
      <c r="U23" s="141">
        <v>3285.55</v>
      </c>
      <c r="V23" s="141">
        <v>608.25</v>
      </c>
      <c r="W23" s="141">
        <v>3014.94</v>
      </c>
      <c r="X23" s="141">
        <v>2158.2</v>
      </c>
      <c r="Y23" s="174">
        <v>4000</v>
      </c>
      <c r="Z23" s="174">
        <v>4000</v>
      </c>
      <c r="AA23" s="137">
        <v>259.95</v>
      </c>
      <c r="AB23" s="64">
        <f t="shared" si="0"/>
        <v>0.0649875</v>
      </c>
      <c r="AC23" s="174">
        <v>4000</v>
      </c>
      <c r="AD23" s="86"/>
      <c r="AE23" s="86">
        <f t="shared" si="1"/>
        <v>4000</v>
      </c>
    </row>
    <row r="24" spans="3:31" ht="14.25">
      <c r="C24" s="19">
        <v>4225</v>
      </c>
      <c r="D24" s="1" t="s">
        <v>934</v>
      </c>
      <c r="E24" s="7">
        <v>3740</v>
      </c>
      <c r="F24" s="9">
        <v>2993.83</v>
      </c>
      <c r="G24" s="9">
        <v>4101.43</v>
      </c>
      <c r="H24" s="7">
        <v>8598.74</v>
      </c>
      <c r="I24" s="7">
        <v>4642.75</v>
      </c>
      <c r="J24" s="7">
        <v>9052.31</v>
      </c>
      <c r="K24" s="7">
        <v>5361.19</v>
      </c>
      <c r="L24" s="7">
        <v>5357.46</v>
      </c>
      <c r="M24" s="7">
        <v>3913.873</v>
      </c>
      <c r="N24" s="7">
        <v>7707.72</v>
      </c>
      <c r="O24" s="7">
        <v>3013.42</v>
      </c>
      <c r="P24" s="7">
        <v>2585.07</v>
      </c>
      <c r="Q24" s="7">
        <v>4386.97</v>
      </c>
      <c r="R24" s="7">
        <v>3790.25</v>
      </c>
      <c r="S24" s="7">
        <v>8082.56</v>
      </c>
      <c r="T24" s="7">
        <v>7527.48</v>
      </c>
      <c r="U24" s="141">
        <v>4361.77</v>
      </c>
      <c r="V24" s="141">
        <v>1122.98</v>
      </c>
      <c r="W24" s="141">
        <v>3125.24</v>
      </c>
      <c r="X24" s="141">
        <v>552.5</v>
      </c>
      <c r="Y24" s="174">
        <v>4000</v>
      </c>
      <c r="Z24" s="174">
        <v>4000</v>
      </c>
      <c r="AA24" s="137">
        <v>959.39</v>
      </c>
      <c r="AB24" s="64">
        <f t="shared" si="0"/>
        <v>0.2398475</v>
      </c>
      <c r="AC24" s="174">
        <v>4000</v>
      </c>
      <c r="AD24" s="86"/>
      <c r="AE24" s="86">
        <f t="shared" si="1"/>
        <v>4000</v>
      </c>
    </row>
    <row r="25" spans="3:31" ht="14.25">
      <c r="C25" s="19">
        <v>4240</v>
      </c>
      <c r="D25" s="1" t="s">
        <v>137</v>
      </c>
      <c r="E25" s="7">
        <v>2607</v>
      </c>
      <c r="F25" s="9">
        <v>5729.35</v>
      </c>
      <c r="G25" s="9">
        <v>5688.31</v>
      </c>
      <c r="H25" s="7">
        <v>7757.9</v>
      </c>
      <c r="I25" s="7">
        <v>4131.58</v>
      </c>
      <c r="J25" s="7">
        <v>7802.88</v>
      </c>
      <c r="K25" s="7">
        <v>7903.61</v>
      </c>
      <c r="L25" s="7">
        <v>7543.16</v>
      </c>
      <c r="M25" s="7">
        <v>3862.14</v>
      </c>
      <c r="N25" s="7">
        <v>5252.06</v>
      </c>
      <c r="O25" s="7">
        <v>5098.97</v>
      </c>
      <c r="P25" s="7">
        <v>5201.33</v>
      </c>
      <c r="Q25" s="7">
        <v>7257.35</v>
      </c>
      <c r="R25" s="7">
        <v>5656.89</v>
      </c>
      <c r="S25" s="7">
        <v>5580.8</v>
      </c>
      <c r="T25" s="7">
        <v>5406.29</v>
      </c>
      <c r="U25" s="141">
        <v>6389.7</v>
      </c>
      <c r="V25" s="141">
        <v>5915.13</v>
      </c>
      <c r="W25" s="141">
        <v>6294.39</v>
      </c>
      <c r="X25" s="141">
        <v>5457.62</v>
      </c>
      <c r="Y25" s="174">
        <v>8000</v>
      </c>
      <c r="Z25" s="174">
        <v>8000</v>
      </c>
      <c r="AA25" s="137">
        <v>5148.15</v>
      </c>
      <c r="AB25" s="64">
        <f t="shared" si="0"/>
        <v>0.6435187499999999</v>
      </c>
      <c r="AC25" s="174">
        <v>9000</v>
      </c>
      <c r="AD25" s="86"/>
      <c r="AE25" s="86">
        <f t="shared" si="1"/>
        <v>9000</v>
      </c>
    </row>
    <row r="26" spans="3:31" ht="14.25">
      <c r="C26" s="19">
        <v>4250</v>
      </c>
      <c r="D26" s="1" t="s">
        <v>187</v>
      </c>
      <c r="E26" s="7">
        <v>6761</v>
      </c>
      <c r="F26" s="9">
        <v>6613.7</v>
      </c>
      <c r="G26" s="9">
        <v>6278.67</v>
      </c>
      <c r="H26" s="7">
        <v>7982.93</v>
      </c>
      <c r="I26" s="7">
        <v>8058.74</v>
      </c>
      <c r="J26" s="7">
        <v>8755.32</v>
      </c>
      <c r="K26" s="7">
        <v>8892.76</v>
      </c>
      <c r="L26" s="7">
        <v>9135.04</v>
      </c>
      <c r="M26" s="7">
        <v>8854.5</v>
      </c>
      <c r="N26" s="7">
        <v>11787.34</v>
      </c>
      <c r="O26" s="7">
        <v>11616.38</v>
      </c>
      <c r="P26" s="7">
        <v>11410.89</v>
      </c>
      <c r="Q26" s="7">
        <v>10342.62</v>
      </c>
      <c r="R26" s="7">
        <v>7447.22</v>
      </c>
      <c r="S26" s="7">
        <v>7365.4</v>
      </c>
      <c r="T26" s="7">
        <v>6920.18</v>
      </c>
      <c r="U26" s="141">
        <v>7142.46</v>
      </c>
      <c r="V26" s="141">
        <v>6553.04</v>
      </c>
      <c r="W26" s="141">
        <v>5610.93</v>
      </c>
      <c r="X26" s="141">
        <v>6884.26</v>
      </c>
      <c r="Y26" s="174">
        <v>8000</v>
      </c>
      <c r="Z26" s="174">
        <v>8000</v>
      </c>
      <c r="AA26" s="137">
        <v>5580.19</v>
      </c>
      <c r="AB26" s="64">
        <f t="shared" si="0"/>
        <v>0.69752375</v>
      </c>
      <c r="AC26" s="174">
        <v>8000</v>
      </c>
      <c r="AD26" s="86"/>
      <c r="AE26" s="86">
        <f t="shared" si="1"/>
        <v>8000</v>
      </c>
    </row>
    <row r="27" spans="3:31" ht="14.25">
      <c r="C27" s="19">
        <v>4255</v>
      </c>
      <c r="D27" s="1" t="s">
        <v>223</v>
      </c>
      <c r="E27" s="7">
        <v>301</v>
      </c>
      <c r="F27" s="9">
        <v>247.69</v>
      </c>
      <c r="G27" s="9">
        <v>276.58</v>
      </c>
      <c r="H27" s="7">
        <v>279.83</v>
      </c>
      <c r="I27" s="7">
        <v>409.03</v>
      </c>
      <c r="J27" s="7">
        <v>516.28</v>
      </c>
      <c r="K27" s="7">
        <v>522.15</v>
      </c>
      <c r="L27" s="7">
        <v>591.24</v>
      </c>
      <c r="M27" s="7">
        <v>951.13</v>
      </c>
      <c r="N27" s="7">
        <v>385.86</v>
      </c>
      <c r="O27" s="7">
        <v>382.2</v>
      </c>
      <c r="P27" s="7">
        <v>386</v>
      </c>
      <c r="Q27" s="7">
        <v>327</v>
      </c>
      <c r="R27" s="7">
        <v>453.81</v>
      </c>
      <c r="S27" s="7">
        <v>434.91</v>
      </c>
      <c r="T27" s="7">
        <v>442.91</v>
      </c>
      <c r="U27" s="141">
        <v>461.69</v>
      </c>
      <c r="V27" s="141">
        <v>539.23</v>
      </c>
      <c r="W27" s="141">
        <v>442.32</v>
      </c>
      <c r="X27" s="141">
        <v>453.45</v>
      </c>
      <c r="Y27" s="174">
        <v>600</v>
      </c>
      <c r="Z27" s="174">
        <v>600</v>
      </c>
      <c r="AA27" s="137">
        <v>475.5</v>
      </c>
      <c r="AB27" s="64">
        <f t="shared" si="0"/>
        <v>0.7925</v>
      </c>
      <c r="AC27" s="174">
        <v>600</v>
      </c>
      <c r="AD27" s="86"/>
      <c r="AE27" s="86">
        <f t="shared" si="1"/>
        <v>600</v>
      </c>
    </row>
    <row r="28" spans="3:31" ht="14.25">
      <c r="C28" s="19">
        <v>4260</v>
      </c>
      <c r="D28" s="1" t="s">
        <v>188</v>
      </c>
      <c r="E28" s="7">
        <v>0</v>
      </c>
      <c r="F28" s="9">
        <v>0</v>
      </c>
      <c r="G28" s="9"/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/>
      <c r="P28" s="7"/>
      <c r="Q28" s="7">
        <v>0</v>
      </c>
      <c r="R28" s="7">
        <v>0</v>
      </c>
      <c r="S28" s="7">
        <v>0</v>
      </c>
      <c r="T28" s="7">
        <v>0</v>
      </c>
      <c r="U28" s="141">
        <v>0</v>
      </c>
      <c r="V28" s="141">
        <v>0</v>
      </c>
      <c r="W28" s="141">
        <v>0</v>
      </c>
      <c r="X28" s="141"/>
      <c r="Y28" s="174">
        <v>0</v>
      </c>
      <c r="Z28" s="174">
        <v>0</v>
      </c>
      <c r="AA28" s="137">
        <f>Z28</f>
        <v>0</v>
      </c>
      <c r="AB28" s="64">
        <v>0</v>
      </c>
      <c r="AC28" s="174">
        <v>0</v>
      </c>
      <c r="AD28" s="86"/>
      <c r="AE28" s="86">
        <f t="shared" si="1"/>
        <v>0</v>
      </c>
    </row>
    <row r="29" spans="3:31" ht="14.25">
      <c r="C29" s="19">
        <v>4275</v>
      </c>
      <c r="D29" s="1" t="s">
        <v>207</v>
      </c>
      <c r="E29" s="7">
        <v>719</v>
      </c>
      <c r="F29" s="9">
        <v>1193.65</v>
      </c>
      <c r="G29" s="9">
        <v>749.77</v>
      </c>
      <c r="H29" s="7">
        <v>1362.56</v>
      </c>
      <c r="I29" s="7">
        <v>1335.28</v>
      </c>
      <c r="J29" s="7">
        <v>2858.03</v>
      </c>
      <c r="K29" s="7">
        <v>2332.65</v>
      </c>
      <c r="L29" s="7">
        <v>2798.23</v>
      </c>
      <c r="M29" s="7">
        <v>2875.22</v>
      </c>
      <c r="N29" s="7">
        <v>3776.45</v>
      </c>
      <c r="O29" s="7">
        <v>3488.24</v>
      </c>
      <c r="P29" s="7">
        <v>3285.66</v>
      </c>
      <c r="Q29" s="7">
        <v>3932.71</v>
      </c>
      <c r="R29" s="7">
        <v>4137.64</v>
      </c>
      <c r="S29" s="7">
        <v>3111.21</v>
      </c>
      <c r="T29" s="7">
        <v>4633.1</v>
      </c>
      <c r="U29" s="141">
        <v>3172.78</v>
      </c>
      <c r="V29" s="141">
        <v>2173.34</v>
      </c>
      <c r="W29" s="141">
        <v>2087.36</v>
      </c>
      <c r="X29" s="141">
        <v>2969.95</v>
      </c>
      <c r="Y29" s="174">
        <v>4000</v>
      </c>
      <c r="Z29" s="174">
        <v>4000</v>
      </c>
      <c r="AA29" s="137">
        <v>2024.43</v>
      </c>
      <c r="AB29" s="64">
        <f t="shared" si="0"/>
        <v>0.5061075</v>
      </c>
      <c r="AC29" s="174">
        <v>4000</v>
      </c>
      <c r="AD29" s="86"/>
      <c r="AE29" s="86">
        <f t="shared" si="1"/>
        <v>4000</v>
      </c>
    </row>
    <row r="30" spans="3:31" ht="14.25">
      <c r="C30" s="19">
        <v>4310</v>
      </c>
      <c r="D30" s="1" t="s">
        <v>162</v>
      </c>
      <c r="E30" s="7">
        <v>7132</v>
      </c>
      <c r="F30" s="9">
        <v>9067.11</v>
      </c>
      <c r="G30" s="9">
        <v>9751.74</v>
      </c>
      <c r="H30" s="7">
        <v>9162.08</v>
      </c>
      <c r="I30" s="7">
        <v>5500.81</v>
      </c>
      <c r="J30" s="7">
        <v>10073.08</v>
      </c>
      <c r="K30" s="7">
        <v>8841.67</v>
      </c>
      <c r="L30" s="7">
        <v>8742.57</v>
      </c>
      <c r="M30" s="7">
        <v>10801.47</v>
      </c>
      <c r="N30" s="7">
        <v>8360.01</v>
      </c>
      <c r="O30" s="7">
        <v>7913.68</v>
      </c>
      <c r="P30" s="7">
        <v>10131.34</v>
      </c>
      <c r="Q30" s="7">
        <v>11514.61</v>
      </c>
      <c r="R30" s="7">
        <v>11182.48</v>
      </c>
      <c r="S30" s="7">
        <v>12180.41</v>
      </c>
      <c r="T30" s="7">
        <v>11440.1</v>
      </c>
      <c r="U30" s="141">
        <v>13176.63</v>
      </c>
      <c r="V30" s="141">
        <v>13381.23</v>
      </c>
      <c r="W30" s="141">
        <v>14862.31</v>
      </c>
      <c r="X30" s="141">
        <v>10025.05</v>
      </c>
      <c r="Y30" s="174">
        <v>15000</v>
      </c>
      <c r="Z30" s="174">
        <v>15000</v>
      </c>
      <c r="AA30" s="137">
        <v>8147.2</v>
      </c>
      <c r="AB30" s="64">
        <f t="shared" si="0"/>
        <v>0.5431466666666667</v>
      </c>
      <c r="AC30" s="174">
        <v>15000</v>
      </c>
      <c r="AD30" s="86"/>
      <c r="AE30" s="86">
        <f t="shared" si="1"/>
        <v>15000</v>
      </c>
    </row>
    <row r="31" spans="3:31" ht="14.25">
      <c r="C31" s="19">
        <v>4380</v>
      </c>
      <c r="D31" s="1" t="s">
        <v>117</v>
      </c>
      <c r="E31" s="7">
        <v>53487</v>
      </c>
      <c r="F31" s="9">
        <v>57889.38</v>
      </c>
      <c r="G31" s="9">
        <v>53688.52</v>
      </c>
      <c r="H31" s="7">
        <v>88698.32</v>
      </c>
      <c r="I31" s="7">
        <v>102934.18</v>
      </c>
      <c r="J31" s="7">
        <v>101506.46</v>
      </c>
      <c r="K31" s="7">
        <v>89520.44</v>
      </c>
      <c r="L31" s="7">
        <v>99314.71</v>
      </c>
      <c r="M31" s="7">
        <v>93789.32</v>
      </c>
      <c r="N31" s="7">
        <v>109965.06</v>
      </c>
      <c r="O31" s="7">
        <v>70020.61</v>
      </c>
      <c r="P31" s="7">
        <v>88725.41</v>
      </c>
      <c r="Q31" s="7">
        <v>84052.92</v>
      </c>
      <c r="R31" s="7">
        <v>87971.56</v>
      </c>
      <c r="S31" s="7">
        <v>82613.93</v>
      </c>
      <c r="T31" s="7">
        <v>83663.81</v>
      </c>
      <c r="U31" s="141">
        <v>69556.96</v>
      </c>
      <c r="V31" s="141">
        <v>48345.3</v>
      </c>
      <c r="W31" s="141">
        <v>64201.14</v>
      </c>
      <c r="X31" s="141">
        <v>65177.42</v>
      </c>
      <c r="Y31" s="174">
        <v>75000</v>
      </c>
      <c r="Z31" s="174">
        <v>75000</v>
      </c>
      <c r="AA31" s="137">
        <v>50178.82</v>
      </c>
      <c r="AB31" s="64">
        <f t="shared" si="0"/>
        <v>0.6690509333333333</v>
      </c>
      <c r="AC31" s="174">
        <v>80000</v>
      </c>
      <c r="AD31" s="86"/>
      <c r="AE31" s="86">
        <f t="shared" si="1"/>
        <v>80000</v>
      </c>
    </row>
    <row r="32" spans="3:31" ht="14.25">
      <c r="C32" s="19">
        <v>4385</v>
      </c>
      <c r="D32" s="1" t="s">
        <v>460</v>
      </c>
      <c r="E32" s="7">
        <v>9739</v>
      </c>
      <c r="F32" s="9">
        <v>13588.19</v>
      </c>
      <c r="G32" s="9">
        <v>10161.82</v>
      </c>
      <c r="H32" s="7">
        <v>13074.76</v>
      </c>
      <c r="I32" s="7">
        <v>12297.39</v>
      </c>
      <c r="J32" s="7">
        <v>12545.35</v>
      </c>
      <c r="K32" s="7">
        <v>15010</v>
      </c>
      <c r="L32" s="7">
        <v>12737.16</v>
      </c>
      <c r="M32" s="7">
        <v>13626.33</v>
      </c>
      <c r="N32" s="7">
        <v>14748.03</v>
      </c>
      <c r="O32" s="7">
        <v>10784.83</v>
      </c>
      <c r="P32" s="7">
        <v>13972.77</v>
      </c>
      <c r="Q32" s="7">
        <v>16998.93</v>
      </c>
      <c r="R32" s="7">
        <v>13382.27</v>
      </c>
      <c r="S32" s="7">
        <v>9067.08</v>
      </c>
      <c r="T32" s="7">
        <v>9239.58</v>
      </c>
      <c r="U32" s="141">
        <v>6829.26</v>
      </c>
      <c r="V32" s="141">
        <v>11210.54</v>
      </c>
      <c r="W32" s="141">
        <v>11308.24</v>
      </c>
      <c r="X32" s="141">
        <v>10381.33</v>
      </c>
      <c r="Y32" s="174">
        <v>16000</v>
      </c>
      <c r="Z32" s="174">
        <v>16000</v>
      </c>
      <c r="AA32" s="137">
        <v>12330.2</v>
      </c>
      <c r="AB32" s="64">
        <f t="shared" si="0"/>
        <v>0.7706375000000001</v>
      </c>
      <c r="AC32" s="174">
        <v>16000</v>
      </c>
      <c r="AD32" s="86"/>
      <c r="AE32" s="86">
        <f t="shared" si="1"/>
        <v>16000</v>
      </c>
    </row>
    <row r="33" spans="3:31" ht="14.25">
      <c r="C33" s="19">
        <v>4390</v>
      </c>
      <c r="D33" s="1" t="s">
        <v>461</v>
      </c>
      <c r="E33" s="7">
        <v>3137</v>
      </c>
      <c r="F33" s="9">
        <v>4241.46</v>
      </c>
      <c r="G33" s="9">
        <v>4690.93</v>
      </c>
      <c r="H33" s="7">
        <v>22392.24</v>
      </c>
      <c r="I33" s="7">
        <v>20963.94</v>
      </c>
      <c r="J33" s="7">
        <v>25801.97</v>
      </c>
      <c r="K33" s="7">
        <v>27382.91</v>
      </c>
      <c r="L33" s="7">
        <v>25654.81</v>
      </c>
      <c r="M33" s="7">
        <v>20843.06</v>
      </c>
      <c r="N33" s="7">
        <v>26820.21</v>
      </c>
      <c r="O33" s="7">
        <v>17579.85</v>
      </c>
      <c r="P33" s="7">
        <v>20121.18</v>
      </c>
      <c r="Q33" s="7">
        <v>21280.4</v>
      </c>
      <c r="R33" s="7">
        <v>20024.32</v>
      </c>
      <c r="S33" s="7">
        <v>23420.51</v>
      </c>
      <c r="T33" s="7">
        <v>20991.35</v>
      </c>
      <c r="U33" s="141">
        <v>14888.26</v>
      </c>
      <c r="V33" s="141">
        <v>13438.97</v>
      </c>
      <c r="W33" s="141">
        <v>14927.43</v>
      </c>
      <c r="X33" s="141">
        <v>10356.78</v>
      </c>
      <c r="Y33" s="174">
        <v>20000</v>
      </c>
      <c r="Z33" s="174">
        <v>20000</v>
      </c>
      <c r="AA33" s="137">
        <v>8039.98</v>
      </c>
      <c r="AB33" s="64">
        <f t="shared" si="0"/>
        <v>0.401999</v>
      </c>
      <c r="AC33" s="174">
        <v>20000</v>
      </c>
      <c r="AD33" s="86"/>
      <c r="AE33" s="86">
        <f t="shared" si="1"/>
        <v>20000</v>
      </c>
    </row>
    <row r="34" spans="3:31" ht="14.25">
      <c r="C34" s="19">
        <v>4480</v>
      </c>
      <c r="D34" s="1" t="s">
        <v>96</v>
      </c>
      <c r="E34" s="7">
        <v>620</v>
      </c>
      <c r="F34" s="9">
        <v>646.73</v>
      </c>
      <c r="G34" s="9">
        <v>432.46</v>
      </c>
      <c r="H34" s="7">
        <v>1147.03</v>
      </c>
      <c r="I34" s="7">
        <v>1017.23</v>
      </c>
      <c r="J34" s="7">
        <v>555.89</v>
      </c>
      <c r="K34" s="7">
        <v>1010.26</v>
      </c>
      <c r="L34" s="7">
        <v>873.3</v>
      </c>
      <c r="M34" s="7">
        <v>335</v>
      </c>
      <c r="N34" s="7">
        <v>688.5</v>
      </c>
      <c r="O34" s="7">
        <v>343.75</v>
      </c>
      <c r="P34" s="7">
        <v>2293.32</v>
      </c>
      <c r="Q34" s="7">
        <v>1751.2</v>
      </c>
      <c r="R34" s="7">
        <v>1608.85</v>
      </c>
      <c r="S34" s="7">
        <v>499.21</v>
      </c>
      <c r="T34" s="7">
        <v>1685.11</v>
      </c>
      <c r="U34" s="141">
        <v>3440.7</v>
      </c>
      <c r="V34" s="141">
        <v>933.11</v>
      </c>
      <c r="W34" s="141">
        <v>1227.7</v>
      </c>
      <c r="X34" s="141">
        <v>679</v>
      </c>
      <c r="Y34" s="174">
        <v>5000</v>
      </c>
      <c r="Z34" s="174">
        <v>5000</v>
      </c>
      <c r="AA34" s="137">
        <v>3598.27</v>
      </c>
      <c r="AB34" s="64">
        <f t="shared" si="0"/>
        <v>0.719654</v>
      </c>
      <c r="AC34" s="174">
        <v>6000</v>
      </c>
      <c r="AD34" s="86"/>
      <c r="AE34" s="86">
        <f t="shared" si="1"/>
        <v>6000</v>
      </c>
    </row>
    <row r="35" spans="3:31" ht="14.25">
      <c r="C35" s="19">
        <v>8310</v>
      </c>
      <c r="D35" s="1" t="s">
        <v>98</v>
      </c>
      <c r="E35" s="7">
        <v>4190</v>
      </c>
      <c r="F35" s="9">
        <v>19765</v>
      </c>
      <c r="G35" s="9">
        <v>28692.44</v>
      </c>
      <c r="H35" s="9">
        <v>34466.26</v>
      </c>
      <c r="I35" s="9">
        <v>32947.27</v>
      </c>
      <c r="J35" s="9">
        <v>32947.27</v>
      </c>
      <c r="K35" s="9">
        <v>22152.33</v>
      </c>
      <c r="L35" s="9">
        <v>24349.26</v>
      </c>
      <c r="M35" s="9">
        <v>45040.5</v>
      </c>
      <c r="N35" s="9">
        <v>56696.88</v>
      </c>
      <c r="O35" s="9">
        <v>68407.14</v>
      </c>
      <c r="P35" s="9">
        <v>75773.04</v>
      </c>
      <c r="Q35" s="9">
        <v>83552.64</v>
      </c>
      <c r="R35" s="9">
        <v>83113.7</v>
      </c>
      <c r="S35" s="9">
        <v>67330.28</v>
      </c>
      <c r="T35" s="9">
        <v>66947.38</v>
      </c>
      <c r="U35" s="139">
        <v>69837.12</v>
      </c>
      <c r="V35" s="139">
        <v>70734.8</v>
      </c>
      <c r="W35" s="139">
        <v>72325.94</v>
      </c>
      <c r="X35" s="139">
        <v>84888.81</v>
      </c>
      <c r="Y35" s="174">
        <v>80000</v>
      </c>
      <c r="Z35" s="174">
        <v>80000</v>
      </c>
      <c r="AA35" s="137">
        <v>60687.64</v>
      </c>
      <c r="AB35" s="64">
        <f t="shared" si="0"/>
        <v>0.7585955</v>
      </c>
      <c r="AC35" s="174">
        <v>80000</v>
      </c>
      <c r="AD35" s="26"/>
      <c r="AE35" s="86">
        <f t="shared" si="1"/>
        <v>80000</v>
      </c>
    </row>
    <row r="36" spans="3:31" ht="14.25">
      <c r="C36" s="19">
        <v>8330</v>
      </c>
      <c r="D36" s="1" t="s">
        <v>100</v>
      </c>
      <c r="E36" s="7">
        <v>22339</v>
      </c>
      <c r="F36" s="9">
        <v>22014.06</v>
      </c>
      <c r="G36" s="9">
        <v>20924.15</v>
      </c>
      <c r="H36" s="9">
        <v>27086.04</v>
      </c>
      <c r="I36" s="9">
        <v>33641.88</v>
      </c>
      <c r="J36" s="9">
        <v>31075.82</v>
      </c>
      <c r="K36" s="9">
        <v>32071.96</v>
      </c>
      <c r="L36" s="9">
        <v>33653.82</v>
      </c>
      <c r="M36" s="9">
        <v>35174.7</v>
      </c>
      <c r="N36" s="9">
        <v>36077.22</v>
      </c>
      <c r="O36" s="9">
        <v>37443.72</v>
      </c>
      <c r="P36" s="9">
        <v>38299.53</v>
      </c>
      <c r="Q36" s="9">
        <v>38763.14</v>
      </c>
      <c r="R36" s="9">
        <v>40518.61</v>
      </c>
      <c r="S36" s="9">
        <v>44074.16</v>
      </c>
      <c r="T36" s="9">
        <v>43156.42</v>
      </c>
      <c r="U36" s="139">
        <v>47981.19</v>
      </c>
      <c r="V36" s="139">
        <v>44854.49</v>
      </c>
      <c r="W36" s="139">
        <v>44533.03</v>
      </c>
      <c r="X36" s="139">
        <v>40767.42</v>
      </c>
      <c r="Y36" s="174">
        <v>47000</v>
      </c>
      <c r="Z36" s="174">
        <v>47000</v>
      </c>
      <c r="AA36" s="137">
        <v>34252.45</v>
      </c>
      <c r="AB36" s="64">
        <f t="shared" si="0"/>
        <v>0.7287755319148935</v>
      </c>
      <c r="AC36" s="174">
        <v>47000</v>
      </c>
      <c r="AD36" s="86"/>
      <c r="AE36" s="86">
        <f t="shared" si="1"/>
        <v>47000</v>
      </c>
    </row>
    <row r="37" spans="3:31" ht="14.25">
      <c r="C37" s="19">
        <v>8340</v>
      </c>
      <c r="D37" s="1" t="s">
        <v>654</v>
      </c>
      <c r="E37" s="7">
        <v>16682</v>
      </c>
      <c r="F37" s="9">
        <v>19885.31</v>
      </c>
      <c r="G37" s="9">
        <v>20259.84</v>
      </c>
      <c r="H37" s="9">
        <v>13765.1</v>
      </c>
      <c r="I37" s="9">
        <v>3230</v>
      </c>
      <c r="J37" s="9">
        <v>2723</v>
      </c>
      <c r="K37" s="9">
        <v>2961</v>
      </c>
      <c r="L37" s="9">
        <v>3632</v>
      </c>
      <c r="M37" s="9">
        <v>3549</v>
      </c>
      <c r="N37" s="9">
        <v>3717</v>
      </c>
      <c r="O37" s="9">
        <v>4699</v>
      </c>
      <c r="P37" s="9">
        <v>5197</v>
      </c>
      <c r="Q37" s="9">
        <v>6164</v>
      </c>
      <c r="R37" s="9">
        <v>6332</v>
      </c>
      <c r="S37" s="9">
        <v>8581</v>
      </c>
      <c r="T37" s="9">
        <v>7119</v>
      </c>
      <c r="U37" s="139">
        <v>6996</v>
      </c>
      <c r="V37" s="139">
        <v>7933</v>
      </c>
      <c r="W37" s="139">
        <v>6983</v>
      </c>
      <c r="X37" s="139">
        <v>6658</v>
      </c>
      <c r="Y37" s="86">
        <v>8000</v>
      </c>
      <c r="Z37" s="86">
        <v>8000</v>
      </c>
      <c r="AA37" s="137">
        <v>5710</v>
      </c>
      <c r="AB37" s="64">
        <f t="shared" si="0"/>
        <v>0.71375</v>
      </c>
      <c r="AC37" s="86">
        <v>7000</v>
      </c>
      <c r="AD37" s="86"/>
      <c r="AE37" s="86">
        <f t="shared" si="1"/>
        <v>7000</v>
      </c>
    </row>
    <row r="38" spans="3:31" ht="14.25">
      <c r="C38" s="19" t="s">
        <v>494</v>
      </c>
      <c r="D38" s="1" t="s">
        <v>524</v>
      </c>
      <c r="E38" s="7"/>
      <c r="F38" s="9"/>
      <c r="G38" s="9"/>
      <c r="H38" s="9">
        <v>583.98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2868.89</v>
      </c>
      <c r="P38" s="9"/>
      <c r="Q38" s="9">
        <v>0</v>
      </c>
      <c r="R38" s="9">
        <v>0</v>
      </c>
      <c r="S38" s="9">
        <v>0</v>
      </c>
      <c r="T38" s="9">
        <v>0</v>
      </c>
      <c r="U38" s="139">
        <v>0</v>
      </c>
      <c r="V38" s="139">
        <v>0</v>
      </c>
      <c r="W38" s="139">
        <v>0</v>
      </c>
      <c r="X38" s="139"/>
      <c r="Y38" s="86">
        <v>0</v>
      </c>
      <c r="Z38" s="86">
        <v>0</v>
      </c>
      <c r="AA38" s="137">
        <v>0</v>
      </c>
      <c r="AB38" s="64">
        <v>0</v>
      </c>
      <c r="AC38" s="86">
        <v>0</v>
      </c>
      <c r="AD38" s="86"/>
      <c r="AE38" s="86">
        <f t="shared" si="1"/>
        <v>0</v>
      </c>
    </row>
    <row r="39" spans="3:31" ht="14.25">
      <c r="C39" s="19">
        <v>8355</v>
      </c>
      <c r="D39" s="1" t="s">
        <v>154</v>
      </c>
      <c r="E39" s="7">
        <v>434</v>
      </c>
      <c r="F39" s="9">
        <v>538</v>
      </c>
      <c r="G39" s="9">
        <v>170.53</v>
      </c>
      <c r="H39" s="9">
        <v>63.95</v>
      </c>
      <c r="I39" s="9">
        <v>54.68</v>
      </c>
      <c r="J39" s="9">
        <v>49.6</v>
      </c>
      <c r="K39" s="9">
        <v>260.16</v>
      </c>
      <c r="L39" s="9">
        <v>356.88</v>
      </c>
      <c r="M39" s="9">
        <v>419.4</v>
      </c>
      <c r="N39" s="9">
        <v>424.06</v>
      </c>
      <c r="O39" s="9">
        <v>419.4</v>
      </c>
      <c r="P39" s="9">
        <v>424.06</v>
      </c>
      <c r="Q39" s="9">
        <v>424.06</v>
      </c>
      <c r="R39" s="9">
        <v>424.06</v>
      </c>
      <c r="S39" s="9">
        <v>440.37</v>
      </c>
      <c r="T39" s="9">
        <v>424.06</v>
      </c>
      <c r="U39" s="139">
        <v>428.72</v>
      </c>
      <c r="V39" s="139">
        <v>484.64</v>
      </c>
      <c r="W39" s="139">
        <v>484.64</v>
      </c>
      <c r="X39" s="139">
        <v>377.46</v>
      </c>
      <c r="Y39" s="86">
        <v>500</v>
      </c>
      <c r="Z39" s="86">
        <v>500</v>
      </c>
      <c r="AA39" s="137">
        <v>249.31</v>
      </c>
      <c r="AB39" s="64">
        <f t="shared" si="0"/>
        <v>0.49862</v>
      </c>
      <c r="AC39" s="86">
        <v>500</v>
      </c>
      <c r="AD39" s="86"/>
      <c r="AE39" s="86">
        <f t="shared" si="1"/>
        <v>500</v>
      </c>
    </row>
    <row r="40" spans="3:31" ht="14.25">
      <c r="C40" s="19" t="s">
        <v>738</v>
      </c>
      <c r="D40" s="1" t="s">
        <v>652</v>
      </c>
      <c r="E40" s="7">
        <v>28889</v>
      </c>
      <c r="F40" s="9">
        <v>33843.58</v>
      </c>
      <c r="G40" s="9">
        <v>25573.16</v>
      </c>
      <c r="H40" s="9">
        <v>24528.27</v>
      </c>
      <c r="I40" s="9">
        <v>25310.15</v>
      </c>
      <c r="J40" s="9">
        <v>24572.29</v>
      </c>
      <c r="K40" s="9">
        <v>24714.92</v>
      </c>
      <c r="L40" s="9">
        <v>24818.94</v>
      </c>
      <c r="M40" s="9">
        <v>26700.97</v>
      </c>
      <c r="N40" s="9">
        <v>50263.68</v>
      </c>
      <c r="O40" s="9">
        <v>84179.71</v>
      </c>
      <c r="P40" s="9">
        <v>57914.84</v>
      </c>
      <c r="Q40" s="9">
        <v>40347.6</v>
      </c>
      <c r="R40" s="9">
        <v>40279.72</v>
      </c>
      <c r="S40" s="9">
        <v>42320.58</v>
      </c>
      <c r="T40" s="9">
        <v>48852.88</v>
      </c>
      <c r="U40" s="139">
        <v>62284.81</v>
      </c>
      <c r="V40" s="139">
        <v>80246.85</v>
      </c>
      <c r="W40" s="139">
        <v>76067</v>
      </c>
      <c r="X40" s="139">
        <v>80360.43</v>
      </c>
      <c r="Y40" s="86">
        <v>78000</v>
      </c>
      <c r="Z40" s="86">
        <v>78000</v>
      </c>
      <c r="AA40" s="137">
        <v>72221.09</v>
      </c>
      <c r="AB40" s="64">
        <f t="shared" si="0"/>
        <v>0.9259114102564102</v>
      </c>
      <c r="AC40" s="86">
        <v>81010</v>
      </c>
      <c r="AD40" s="86"/>
      <c r="AE40" s="86">
        <f t="shared" si="1"/>
        <v>81010</v>
      </c>
    </row>
    <row r="41" spans="3:31" ht="14.25">
      <c r="C41" s="19" t="s">
        <v>739</v>
      </c>
      <c r="D41" s="1" t="s">
        <v>653</v>
      </c>
      <c r="E41" s="7">
        <v>54251</v>
      </c>
      <c r="F41" s="9">
        <v>63992.47</v>
      </c>
      <c r="G41" s="9">
        <v>44205.95</v>
      </c>
      <c r="H41" s="9">
        <v>34505.91</v>
      </c>
      <c r="I41" s="9">
        <v>31466.72</v>
      </c>
      <c r="J41" s="9">
        <v>31306.12</v>
      </c>
      <c r="K41" s="9">
        <v>34363.74</v>
      </c>
      <c r="L41" s="9">
        <v>32657.07</v>
      </c>
      <c r="M41" s="9">
        <v>35097.7</v>
      </c>
      <c r="N41" s="9">
        <v>49599.08</v>
      </c>
      <c r="O41" s="9">
        <v>41158.8</v>
      </c>
      <c r="P41" s="9">
        <v>59581.7</v>
      </c>
      <c r="Q41" s="9">
        <v>15383.49</v>
      </c>
      <c r="R41" s="9">
        <v>23737.81</v>
      </c>
      <c r="S41" s="9">
        <v>13810.52</v>
      </c>
      <c r="T41" s="9">
        <v>14147.28</v>
      </c>
      <c r="U41" s="139">
        <v>14002.2</v>
      </c>
      <c r="V41" s="139">
        <v>14720.13</v>
      </c>
      <c r="W41" s="139">
        <v>16329.42</v>
      </c>
      <c r="X41" s="139">
        <v>21162.51</v>
      </c>
      <c r="Y41" s="86">
        <v>25000</v>
      </c>
      <c r="Z41" s="86">
        <v>25000</v>
      </c>
      <c r="AA41" s="137">
        <v>25806.75</v>
      </c>
      <c r="AB41" s="64">
        <f t="shared" si="0"/>
        <v>1.03227</v>
      </c>
      <c r="AC41" s="86">
        <v>37796</v>
      </c>
      <c r="AD41" s="86"/>
      <c r="AE41" s="86">
        <f t="shared" si="1"/>
        <v>37796</v>
      </c>
    </row>
    <row r="42" spans="3:31" ht="14.25">
      <c r="C42" s="19" t="s">
        <v>740</v>
      </c>
      <c r="D42" s="1" t="s">
        <v>103</v>
      </c>
      <c r="E42" s="7">
        <v>542</v>
      </c>
      <c r="F42" s="9">
        <v>427.68</v>
      </c>
      <c r="G42" s="9"/>
      <c r="H42" s="9">
        <v>552</v>
      </c>
      <c r="I42" s="9">
        <v>552</v>
      </c>
      <c r="J42" s="9">
        <v>598</v>
      </c>
      <c r="K42" s="9">
        <v>598</v>
      </c>
      <c r="L42" s="9">
        <v>598</v>
      </c>
      <c r="M42" s="9">
        <v>624</v>
      </c>
      <c r="N42" s="9">
        <v>624</v>
      </c>
      <c r="O42" s="9">
        <v>624</v>
      </c>
      <c r="P42" s="9">
        <v>779.52</v>
      </c>
      <c r="Q42" s="9">
        <v>624</v>
      </c>
      <c r="R42" s="9">
        <v>962</v>
      </c>
      <c r="S42" s="9">
        <v>962</v>
      </c>
      <c r="T42" s="9">
        <v>624</v>
      </c>
      <c r="U42" s="139">
        <v>624</v>
      </c>
      <c r="V42" s="139">
        <v>52.08</v>
      </c>
      <c r="W42" s="139">
        <v>104.16</v>
      </c>
      <c r="X42" s="139"/>
      <c r="Y42" s="86">
        <v>1000</v>
      </c>
      <c r="Z42" s="86">
        <v>1000</v>
      </c>
      <c r="AA42" s="137">
        <v>0</v>
      </c>
      <c r="AB42" s="64">
        <f t="shared" si="0"/>
        <v>0</v>
      </c>
      <c r="AC42" s="86">
        <v>1000</v>
      </c>
      <c r="AD42" s="86"/>
      <c r="AE42" s="86">
        <f t="shared" si="1"/>
        <v>1000</v>
      </c>
    </row>
    <row r="43" spans="1:31" ht="15" thickBot="1">
      <c r="A43" s="31"/>
      <c r="B43" s="32"/>
      <c r="C43" s="32" t="s">
        <v>525</v>
      </c>
      <c r="D43" s="38" t="s">
        <v>458</v>
      </c>
      <c r="E43" s="34"/>
      <c r="F43" s="35"/>
      <c r="G43" s="35"/>
      <c r="H43" s="35">
        <v>0</v>
      </c>
      <c r="I43" s="35"/>
      <c r="J43" s="35"/>
      <c r="K43" s="35">
        <v>0</v>
      </c>
      <c r="L43" s="35">
        <v>0</v>
      </c>
      <c r="M43" s="35">
        <v>0</v>
      </c>
      <c r="N43" s="35">
        <v>0</v>
      </c>
      <c r="O43" s="35"/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150">
        <v>0</v>
      </c>
      <c r="V43" s="150">
        <v>0</v>
      </c>
      <c r="W43" s="150">
        <v>0</v>
      </c>
      <c r="X43" s="150"/>
      <c r="Y43" s="79">
        <v>0</v>
      </c>
      <c r="Z43" s="79">
        <v>0</v>
      </c>
      <c r="AA43" s="138">
        <v>0</v>
      </c>
      <c r="AB43" s="64">
        <v>0</v>
      </c>
      <c r="AC43" s="79">
        <v>0</v>
      </c>
      <c r="AD43" s="79"/>
      <c r="AE43" s="79">
        <f t="shared" si="1"/>
        <v>0</v>
      </c>
    </row>
    <row r="44" spans="1:31" ht="15" thickBot="1">
      <c r="A44" s="1" t="s">
        <v>612</v>
      </c>
      <c r="E44" s="9">
        <f aca="true" t="shared" si="2" ref="E44:Q44">SUM(E6:E43)</f>
        <v>563040</v>
      </c>
      <c r="F44" s="9">
        <f t="shared" si="2"/>
        <v>610060.1300000001</v>
      </c>
      <c r="G44" s="37">
        <f t="shared" si="2"/>
        <v>617315.4099999999</v>
      </c>
      <c r="H44" s="37">
        <f t="shared" si="2"/>
        <v>746916.1900000002</v>
      </c>
      <c r="I44" s="37">
        <f t="shared" si="2"/>
        <v>826373.2100000002</v>
      </c>
      <c r="J44" s="37">
        <f t="shared" si="2"/>
        <v>1041728.19</v>
      </c>
      <c r="K44" s="37">
        <f t="shared" si="2"/>
        <v>900808.99</v>
      </c>
      <c r="L44" s="37">
        <f t="shared" si="2"/>
        <v>831843.36</v>
      </c>
      <c r="M44" s="37">
        <f t="shared" si="2"/>
        <v>1057303.2629999996</v>
      </c>
      <c r="N44" s="37">
        <f t="shared" si="2"/>
        <v>1136935.1200000003</v>
      </c>
      <c r="O44" s="37">
        <f t="shared" si="2"/>
        <v>1073320.53</v>
      </c>
      <c r="P44" s="37">
        <f t="shared" si="2"/>
        <v>1009207.2400000001</v>
      </c>
      <c r="Q44" s="37">
        <f t="shared" si="2"/>
        <v>1061776.11</v>
      </c>
      <c r="R44" s="144">
        <f aca="true" t="shared" si="3" ref="R44:AA44">SUM(R6:R43)</f>
        <v>1016339.2500000001</v>
      </c>
      <c r="S44" s="144">
        <f t="shared" si="3"/>
        <v>1074152.0900000003</v>
      </c>
      <c r="T44" s="144">
        <f t="shared" si="3"/>
        <v>1048336.9299999999</v>
      </c>
      <c r="U44" s="144">
        <f t="shared" si="3"/>
        <v>1112352.03</v>
      </c>
      <c r="V44" s="144">
        <f t="shared" si="3"/>
        <v>1036142.5099999999</v>
      </c>
      <c r="W44" s="144">
        <f t="shared" si="3"/>
        <v>1651459.9399999997</v>
      </c>
      <c r="X44" s="144">
        <v>1329524.19</v>
      </c>
      <c r="Y44" s="144">
        <f t="shared" si="3"/>
        <v>1182717</v>
      </c>
      <c r="Z44" s="144">
        <f t="shared" si="3"/>
        <v>1182717</v>
      </c>
      <c r="AA44" s="144">
        <f t="shared" si="3"/>
        <v>852983.1399999998</v>
      </c>
      <c r="AB44" s="76">
        <f>SUM(AA44/Z44)</f>
        <v>0.7212064593643279</v>
      </c>
      <c r="AC44" s="37">
        <f>SUM(AC6:AC43)</f>
        <v>1329031.9100000001</v>
      </c>
      <c r="AD44" s="37">
        <f>SUM(AD6:AD43)</f>
        <v>0</v>
      </c>
      <c r="AE44" s="75">
        <f>SUM(AC44:AD44)</f>
        <v>1329031.9100000001</v>
      </c>
    </row>
    <row r="45" spans="4:31" ht="15" thickTop="1">
      <c r="D45" s="1" t="s">
        <v>104</v>
      </c>
      <c r="E45" s="7"/>
      <c r="F45" s="9"/>
      <c r="G45" s="9"/>
      <c r="H45" s="9"/>
      <c r="I45" s="14" t="s">
        <v>901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33"/>
      <c r="V45" s="133"/>
      <c r="W45" s="133"/>
      <c r="X45" s="133"/>
      <c r="Y45" s="133"/>
      <c r="Z45" s="133"/>
      <c r="AA45" s="133"/>
      <c r="AC45" s="26"/>
      <c r="AD45" s="26"/>
      <c r="AE45" s="26"/>
    </row>
    <row r="46" spans="5:31" ht="14.25">
      <c r="E46" s="7"/>
      <c r="F46" s="9"/>
      <c r="G46" s="9"/>
      <c r="H46" s="9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33"/>
      <c r="V46" s="133"/>
      <c r="W46" s="133"/>
      <c r="X46" s="133"/>
      <c r="Y46" s="133"/>
      <c r="Z46" s="133"/>
      <c r="AA46" s="212"/>
      <c r="AB46" s="177">
        <v>0.75</v>
      </c>
      <c r="AC46" s="26"/>
      <c r="AD46" s="26"/>
      <c r="AE46" s="26"/>
    </row>
    <row r="47" spans="1:31" ht="14.25">
      <c r="A47" s="178" t="s">
        <v>571</v>
      </c>
      <c r="B47" s="179"/>
      <c r="C47" s="179"/>
      <c r="D47" s="134"/>
      <c r="E47" s="7"/>
      <c r="F47" s="25"/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39"/>
      <c r="V47" s="139"/>
      <c r="W47" s="139"/>
      <c r="X47" s="139"/>
      <c r="Y47" s="136"/>
      <c r="Z47" s="136"/>
      <c r="AA47" s="136"/>
      <c r="AC47" s="26"/>
      <c r="AD47" s="26"/>
      <c r="AE47" s="26"/>
    </row>
    <row r="48" spans="2:31" ht="14.25">
      <c r="B48" s="19" t="s">
        <v>572</v>
      </c>
      <c r="C48" s="19" t="s">
        <v>17</v>
      </c>
      <c r="D48" s="1" t="s">
        <v>449</v>
      </c>
      <c r="E48" s="7">
        <v>1899</v>
      </c>
      <c r="F48" s="9">
        <v>1836.5</v>
      </c>
      <c r="G48" s="7">
        <v>1673.96</v>
      </c>
      <c r="H48" s="7">
        <v>1907.45</v>
      </c>
      <c r="I48" s="7">
        <v>1952.75</v>
      </c>
      <c r="J48" s="7">
        <v>1766.01</v>
      </c>
      <c r="K48" s="7">
        <v>222.89</v>
      </c>
      <c r="L48" s="7">
        <v>2386</v>
      </c>
      <c r="M48" s="7">
        <v>2103.39</v>
      </c>
      <c r="N48" s="7">
        <v>1912.15</v>
      </c>
      <c r="O48" s="7">
        <v>2942.65</v>
      </c>
      <c r="P48" s="7">
        <v>3357.18</v>
      </c>
      <c r="Q48" s="7">
        <v>2937.05</v>
      </c>
      <c r="R48" s="7">
        <v>3524.77</v>
      </c>
      <c r="S48" s="7">
        <v>6307.61</v>
      </c>
      <c r="T48" s="7">
        <v>6562.3</v>
      </c>
      <c r="U48" s="141">
        <v>6582.02</v>
      </c>
      <c r="V48" s="141">
        <v>5432.63</v>
      </c>
      <c r="W48" s="141">
        <v>3468.9</v>
      </c>
      <c r="X48" s="141">
        <v>5614.83</v>
      </c>
      <c r="Y48" s="26">
        <v>5000</v>
      </c>
      <c r="Z48" s="137">
        <f>Y48</f>
        <v>5000</v>
      </c>
      <c r="AA48" s="137">
        <v>4988.98</v>
      </c>
      <c r="AB48" s="64">
        <f aca="true" t="shared" si="4" ref="AB48:AB65">SUM(AA48/Z48)</f>
        <v>0.9977959999999999</v>
      </c>
      <c r="AC48" s="26">
        <v>5000</v>
      </c>
      <c r="AD48" s="26"/>
      <c r="AE48" s="26">
        <f aca="true" t="shared" si="5" ref="AE48:AE69">SUM(AC48:AD48)</f>
        <v>5000</v>
      </c>
    </row>
    <row r="49" spans="3:31" ht="14.25">
      <c r="C49" s="19" t="s">
        <v>12</v>
      </c>
      <c r="D49" s="1" t="s">
        <v>450</v>
      </c>
      <c r="E49" s="7">
        <v>25</v>
      </c>
      <c r="F49" s="9"/>
      <c r="G49" s="7">
        <v>74.89</v>
      </c>
      <c r="H49" s="7">
        <v>136.5</v>
      </c>
      <c r="I49" s="7">
        <v>14.69</v>
      </c>
      <c r="J49" s="7">
        <v>52.96</v>
      </c>
      <c r="K49" s="7">
        <v>76.65</v>
      </c>
      <c r="L49" s="7">
        <v>65</v>
      </c>
      <c r="M49" s="7">
        <v>10</v>
      </c>
      <c r="N49" s="7">
        <v>0</v>
      </c>
      <c r="O49" s="7">
        <v>15.25</v>
      </c>
      <c r="P49" s="7">
        <v>10</v>
      </c>
      <c r="Q49" s="7">
        <v>0</v>
      </c>
      <c r="R49" s="7">
        <v>133.51</v>
      </c>
      <c r="S49" s="7">
        <v>30.8</v>
      </c>
      <c r="T49" s="7">
        <v>14</v>
      </c>
      <c r="U49" s="141">
        <v>0</v>
      </c>
      <c r="V49" s="141">
        <v>900</v>
      </c>
      <c r="W49" s="141">
        <v>901</v>
      </c>
      <c r="X49" s="141">
        <v>900</v>
      </c>
      <c r="Y49" s="26">
        <v>900</v>
      </c>
      <c r="Z49" s="137">
        <f aca="true" t="shared" si="6" ref="Z49:Z65">Y49</f>
        <v>900</v>
      </c>
      <c r="AA49" s="137">
        <v>2700</v>
      </c>
      <c r="AB49" s="64">
        <v>0</v>
      </c>
      <c r="AC49" s="26">
        <v>900</v>
      </c>
      <c r="AD49" s="26"/>
      <c r="AE49" s="26">
        <f t="shared" si="5"/>
        <v>900</v>
      </c>
    </row>
    <row r="50" spans="3:31" ht="14.25">
      <c r="C50" s="19" t="s">
        <v>54</v>
      </c>
      <c r="D50" s="1" t="s">
        <v>451</v>
      </c>
      <c r="E50" s="7">
        <v>15291</v>
      </c>
      <c r="F50" s="9">
        <v>16691.18</v>
      </c>
      <c r="G50" s="7">
        <v>19041.99</v>
      </c>
      <c r="H50" s="7">
        <v>21582.42</v>
      </c>
      <c r="I50" s="7">
        <v>21612.3</v>
      </c>
      <c r="J50" s="7">
        <v>23855.25</v>
      </c>
      <c r="K50" s="7">
        <v>24931.38</v>
      </c>
      <c r="L50" s="7">
        <v>25766.31</v>
      </c>
      <c r="M50" s="7">
        <v>25042.42</v>
      </c>
      <c r="N50" s="7">
        <v>25744.05</v>
      </c>
      <c r="O50" s="7">
        <v>26087.46</v>
      </c>
      <c r="P50" s="7">
        <v>24301.27</v>
      </c>
      <c r="Q50" s="7">
        <v>23331.96</v>
      </c>
      <c r="R50" s="7">
        <v>21928.89</v>
      </c>
      <c r="S50" s="7">
        <v>15663.6</v>
      </c>
      <c r="T50" s="7">
        <v>16633.95</v>
      </c>
      <c r="U50" s="141">
        <v>15863.49</v>
      </c>
      <c r="V50" s="141">
        <v>11552.05</v>
      </c>
      <c r="W50" s="141">
        <v>5649.66</v>
      </c>
      <c r="X50" s="141">
        <v>8772.74</v>
      </c>
      <c r="Y50" s="26">
        <v>4000</v>
      </c>
      <c r="Z50" s="137">
        <f t="shared" si="6"/>
        <v>4000</v>
      </c>
      <c r="AA50" s="137">
        <v>4165.88</v>
      </c>
      <c r="AB50" s="64">
        <f t="shared" si="4"/>
        <v>1.0414700000000001</v>
      </c>
      <c r="AC50" s="26">
        <v>4000</v>
      </c>
      <c r="AD50" s="26"/>
      <c r="AE50" s="26">
        <f t="shared" si="5"/>
        <v>4000</v>
      </c>
    </row>
    <row r="51" spans="3:31" ht="14.25">
      <c r="C51" s="19" t="s">
        <v>37</v>
      </c>
      <c r="D51" s="1" t="s">
        <v>452</v>
      </c>
      <c r="E51" s="7">
        <v>4125</v>
      </c>
      <c r="F51" s="9">
        <v>3477.1</v>
      </c>
      <c r="G51" s="7">
        <v>1800</v>
      </c>
      <c r="H51" s="7">
        <v>1925</v>
      </c>
      <c r="I51" s="7">
        <v>2850</v>
      </c>
      <c r="J51" s="7">
        <v>2900</v>
      </c>
      <c r="K51" s="7">
        <v>3000</v>
      </c>
      <c r="L51" s="7">
        <v>3250</v>
      </c>
      <c r="M51" s="7">
        <v>3050</v>
      </c>
      <c r="N51" s="7">
        <v>2975</v>
      </c>
      <c r="O51" s="7">
        <v>3275</v>
      </c>
      <c r="P51" s="7">
        <v>2850</v>
      </c>
      <c r="Q51" s="7">
        <v>2500</v>
      </c>
      <c r="R51" s="7">
        <v>2950</v>
      </c>
      <c r="S51" s="7">
        <v>2000</v>
      </c>
      <c r="T51" s="7">
        <v>2550</v>
      </c>
      <c r="U51" s="141">
        <v>2200</v>
      </c>
      <c r="V51" s="141">
        <v>1600</v>
      </c>
      <c r="W51" s="141">
        <v>1500</v>
      </c>
      <c r="X51" s="141">
        <v>1200</v>
      </c>
      <c r="Y51" s="26">
        <v>500</v>
      </c>
      <c r="Z51" s="137">
        <f t="shared" si="6"/>
        <v>500</v>
      </c>
      <c r="AA51" s="137">
        <v>1000</v>
      </c>
      <c r="AB51" s="64">
        <f t="shared" si="4"/>
        <v>2</v>
      </c>
      <c r="AC51" s="26">
        <v>800</v>
      </c>
      <c r="AD51" s="26"/>
      <c r="AE51" s="26">
        <f t="shared" si="5"/>
        <v>800</v>
      </c>
    </row>
    <row r="52" spans="3:31" ht="14.25">
      <c r="C52" s="19" t="s">
        <v>33</v>
      </c>
      <c r="D52" s="1" t="s">
        <v>1098</v>
      </c>
      <c r="E52" s="7"/>
      <c r="F52" s="9"/>
      <c r="G52" s="7"/>
      <c r="H52" s="7"/>
      <c r="I52" s="7"/>
      <c r="J52" s="7"/>
      <c r="K52" s="7"/>
      <c r="L52" s="7">
        <v>1290</v>
      </c>
      <c r="M52" s="7">
        <v>1550.91</v>
      </c>
      <c r="N52" s="7">
        <v>1482</v>
      </c>
      <c r="O52" s="7">
        <v>1396.75</v>
      </c>
      <c r="P52" s="7">
        <v>969.25</v>
      </c>
      <c r="Q52" s="7">
        <v>700.6</v>
      </c>
      <c r="R52" s="7">
        <v>454.6</v>
      </c>
      <c r="S52" s="7">
        <v>495.25</v>
      </c>
      <c r="T52" s="7">
        <v>238</v>
      </c>
      <c r="U52" s="141">
        <v>328.45</v>
      </c>
      <c r="V52" s="141">
        <v>203.75</v>
      </c>
      <c r="W52" s="141">
        <v>10</v>
      </c>
      <c r="X52" s="141">
        <v>0</v>
      </c>
      <c r="Y52" s="26">
        <v>0</v>
      </c>
      <c r="Z52" s="137">
        <f t="shared" si="6"/>
        <v>0</v>
      </c>
      <c r="AA52" s="137">
        <v>0</v>
      </c>
      <c r="AB52" s="64">
        <v>0</v>
      </c>
      <c r="AC52" s="26">
        <v>0</v>
      </c>
      <c r="AD52" s="26"/>
      <c r="AE52" s="26">
        <f t="shared" si="5"/>
        <v>0</v>
      </c>
    </row>
    <row r="53" spans="3:31" ht="14.25">
      <c r="C53" s="70" t="s">
        <v>88</v>
      </c>
      <c r="D53" s="1" t="s">
        <v>1213</v>
      </c>
      <c r="E53" s="7"/>
      <c r="F53" s="9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>
        <v>0</v>
      </c>
      <c r="S53" s="7">
        <v>2506.58</v>
      </c>
      <c r="T53" s="7">
        <v>2411.87</v>
      </c>
      <c r="U53" s="141">
        <v>2369.22</v>
      </c>
      <c r="V53" s="141">
        <v>1566.12</v>
      </c>
      <c r="W53" s="141">
        <v>669.55</v>
      </c>
      <c r="X53" s="141">
        <v>1011.5</v>
      </c>
      <c r="Y53" s="26">
        <v>500</v>
      </c>
      <c r="Z53" s="137">
        <f t="shared" si="6"/>
        <v>500</v>
      </c>
      <c r="AA53" s="137">
        <v>967.04</v>
      </c>
      <c r="AB53" s="64">
        <f t="shared" si="4"/>
        <v>1.93408</v>
      </c>
      <c r="AC53" s="26">
        <v>800</v>
      </c>
      <c r="AD53" s="26"/>
      <c r="AE53" s="26">
        <f>SUM(AC53:AD53)</f>
        <v>800</v>
      </c>
    </row>
    <row r="54" spans="2:31" ht="14.25">
      <c r="B54" s="19" t="s">
        <v>573</v>
      </c>
      <c r="C54" s="19" t="s">
        <v>6</v>
      </c>
      <c r="D54" s="1" t="s">
        <v>933</v>
      </c>
      <c r="E54" s="7"/>
      <c r="F54" s="9"/>
      <c r="G54" s="7">
        <v>815524.06</v>
      </c>
      <c r="H54" s="7">
        <v>816360.27</v>
      </c>
      <c r="I54" s="7">
        <v>671279.01</v>
      </c>
      <c r="J54" s="7">
        <v>894409.32</v>
      </c>
      <c r="K54" s="7">
        <v>874669.04</v>
      </c>
      <c r="L54" s="7">
        <v>921112.51</v>
      </c>
      <c r="M54" s="7">
        <v>983423.41</v>
      </c>
      <c r="N54" s="7">
        <v>897259.71</v>
      </c>
      <c r="O54" s="7">
        <v>900504.3</v>
      </c>
      <c r="P54" s="7">
        <v>941684.66</v>
      </c>
      <c r="Q54" s="7">
        <v>997775</v>
      </c>
      <c r="R54" s="7">
        <v>997775</v>
      </c>
      <c r="S54" s="7">
        <v>997775</v>
      </c>
      <c r="T54" s="7">
        <v>997775</v>
      </c>
      <c r="U54" s="141">
        <v>997775</v>
      </c>
      <c r="V54" s="141">
        <v>1122497</v>
      </c>
      <c r="W54" s="141">
        <v>1122497</v>
      </c>
      <c r="X54" s="141">
        <v>1122497</v>
      </c>
      <c r="Y54" s="26">
        <v>1122497</v>
      </c>
      <c r="Z54" s="137">
        <f t="shared" si="6"/>
        <v>1122497</v>
      </c>
      <c r="AA54" s="137">
        <v>1122497</v>
      </c>
      <c r="AB54" s="64">
        <f t="shared" si="4"/>
        <v>1</v>
      </c>
      <c r="AC54" s="26">
        <v>1122497</v>
      </c>
      <c r="AD54" s="26"/>
      <c r="AE54" s="26">
        <f t="shared" si="5"/>
        <v>1122497</v>
      </c>
    </row>
    <row r="55" spans="2:31" ht="14.25">
      <c r="B55" s="19" t="s">
        <v>46</v>
      </c>
      <c r="C55" s="19" t="s">
        <v>6</v>
      </c>
      <c r="D55" s="1" t="s">
        <v>47</v>
      </c>
      <c r="E55" s="7">
        <v>12867</v>
      </c>
      <c r="F55" s="9">
        <v>5772.32</v>
      </c>
      <c r="G55" s="7">
        <v>7638.9</v>
      </c>
      <c r="H55" s="7">
        <v>21631.34</v>
      </c>
      <c r="I55" s="7">
        <v>33959.38</v>
      </c>
      <c r="J55" s="7">
        <v>29276.52</v>
      </c>
      <c r="K55" s="7">
        <v>8421.05</v>
      </c>
      <c r="L55" s="7">
        <v>3712.36</v>
      </c>
      <c r="M55" s="7">
        <v>4635.31</v>
      </c>
      <c r="N55" s="7">
        <v>3063.19</v>
      </c>
      <c r="O55" s="7">
        <v>1803.32</v>
      </c>
      <c r="P55" s="7">
        <v>1181.26</v>
      </c>
      <c r="Q55" s="7">
        <v>654.15</v>
      </c>
      <c r="R55" s="7">
        <v>345.62</v>
      </c>
      <c r="S55" s="7">
        <v>396.39</v>
      </c>
      <c r="T55" s="7">
        <v>490.4</v>
      </c>
      <c r="U55" s="141">
        <v>659.31</v>
      </c>
      <c r="V55" s="141">
        <v>611.76</v>
      </c>
      <c r="W55" s="141">
        <v>68.12</v>
      </c>
      <c r="X55" s="141">
        <v>57.08</v>
      </c>
      <c r="Y55" s="26">
        <v>50</v>
      </c>
      <c r="Z55" s="137">
        <f t="shared" si="6"/>
        <v>50</v>
      </c>
      <c r="AA55" s="137">
        <v>349.65</v>
      </c>
      <c r="AB55" s="64">
        <f t="shared" si="4"/>
        <v>6.992999999999999</v>
      </c>
      <c r="AC55" s="26">
        <v>100</v>
      </c>
      <c r="AD55" s="26"/>
      <c r="AE55" s="26">
        <f t="shared" si="5"/>
        <v>100</v>
      </c>
    </row>
    <row r="56" spans="2:31" ht="14.25">
      <c r="B56" s="19" t="s">
        <v>48</v>
      </c>
      <c r="C56" s="19" t="s">
        <v>6</v>
      </c>
      <c r="D56" s="1" t="s">
        <v>49</v>
      </c>
      <c r="E56" s="7">
        <v>1760</v>
      </c>
      <c r="F56" s="9">
        <v>1480</v>
      </c>
      <c r="G56" s="7">
        <v>885.7</v>
      </c>
      <c r="H56" s="7">
        <v>240</v>
      </c>
      <c r="I56" s="7">
        <v>360</v>
      </c>
      <c r="J56" s="7">
        <v>375</v>
      </c>
      <c r="K56" s="7">
        <v>50</v>
      </c>
      <c r="L56" s="7">
        <v>53</v>
      </c>
      <c r="M56" s="7">
        <v>244</v>
      </c>
      <c r="N56" s="7">
        <v>190</v>
      </c>
      <c r="O56" s="7">
        <v>184</v>
      </c>
      <c r="P56" s="7">
        <v>325.95</v>
      </c>
      <c r="Q56" s="7">
        <v>10</v>
      </c>
      <c r="R56" s="7">
        <v>131</v>
      </c>
      <c r="S56" s="7">
        <v>65.51</v>
      </c>
      <c r="T56" s="7">
        <v>36.1</v>
      </c>
      <c r="U56" s="141">
        <v>51.55</v>
      </c>
      <c r="V56" s="141">
        <v>39.45</v>
      </c>
      <c r="W56" s="141">
        <v>28.05</v>
      </c>
      <c r="X56" s="141">
        <v>0</v>
      </c>
      <c r="Y56" s="26">
        <v>0</v>
      </c>
      <c r="Z56" s="137">
        <f t="shared" si="6"/>
        <v>0</v>
      </c>
      <c r="AA56" s="137">
        <v>0</v>
      </c>
      <c r="AB56" s="64">
        <v>0</v>
      </c>
      <c r="AC56" s="26">
        <v>0</v>
      </c>
      <c r="AD56" s="26"/>
      <c r="AE56" s="26">
        <f t="shared" si="5"/>
        <v>0</v>
      </c>
    </row>
    <row r="57" spans="2:31" ht="14.25">
      <c r="B57" s="19" t="s">
        <v>70</v>
      </c>
      <c r="D57" s="1" t="s">
        <v>71</v>
      </c>
      <c r="E57" s="7"/>
      <c r="F57" s="9"/>
      <c r="G57" s="7">
        <v>285</v>
      </c>
      <c r="H57" s="7"/>
      <c r="I57" s="7"/>
      <c r="J57" s="7"/>
      <c r="K57" s="7">
        <v>93.93</v>
      </c>
      <c r="L57" s="7">
        <v>0</v>
      </c>
      <c r="M57" s="7">
        <v>100</v>
      </c>
      <c r="N57" s="7">
        <v>0</v>
      </c>
      <c r="O57" s="7">
        <v>25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141">
        <v>100</v>
      </c>
      <c r="V57" s="141">
        <v>519.91</v>
      </c>
      <c r="W57" s="141">
        <v>0</v>
      </c>
      <c r="X57" s="141">
        <v>0</v>
      </c>
      <c r="Y57" s="26">
        <v>0</v>
      </c>
      <c r="Z57" s="137">
        <f t="shared" si="6"/>
        <v>0</v>
      </c>
      <c r="AA57" s="137">
        <v>0</v>
      </c>
      <c r="AB57" s="64">
        <v>0</v>
      </c>
      <c r="AC57" s="26">
        <v>0</v>
      </c>
      <c r="AD57" s="26"/>
      <c r="AE57" s="26">
        <f t="shared" si="5"/>
        <v>0</v>
      </c>
    </row>
    <row r="58" spans="2:31" ht="14.25">
      <c r="B58" s="19" t="s">
        <v>574</v>
      </c>
      <c r="C58" s="19" t="s">
        <v>6</v>
      </c>
      <c r="D58" s="1" t="s">
        <v>650</v>
      </c>
      <c r="E58" s="7">
        <v>781</v>
      </c>
      <c r="F58" s="9">
        <v>923.78</v>
      </c>
      <c r="G58" s="7">
        <v>671.64</v>
      </c>
      <c r="H58" s="7">
        <v>418.89</v>
      </c>
      <c r="I58" s="7">
        <v>839.41</v>
      </c>
      <c r="J58" s="7">
        <v>1248.07</v>
      </c>
      <c r="K58" s="7">
        <v>1580.5</v>
      </c>
      <c r="L58" s="7">
        <v>1836.67</v>
      </c>
      <c r="M58" s="7">
        <v>1146.6</v>
      </c>
      <c r="N58" s="7">
        <v>1732.39</v>
      </c>
      <c r="O58" s="7">
        <v>1321.92</v>
      </c>
      <c r="P58" s="7">
        <v>1178.74</v>
      </c>
      <c r="Q58" s="7">
        <v>917.32</v>
      </c>
      <c r="R58" s="7">
        <v>1467.45</v>
      </c>
      <c r="S58" s="7">
        <v>1469.02</v>
      </c>
      <c r="T58" s="7">
        <v>1648.87</v>
      </c>
      <c r="U58" s="141">
        <v>1536.39</v>
      </c>
      <c r="V58" s="141">
        <v>1219.24</v>
      </c>
      <c r="W58" s="141">
        <v>744.05</v>
      </c>
      <c r="X58" s="141">
        <v>1183.19</v>
      </c>
      <c r="Y58" s="26">
        <v>1000</v>
      </c>
      <c r="Z58" s="137">
        <f t="shared" si="6"/>
        <v>1000</v>
      </c>
      <c r="AA58" s="137">
        <v>641.6</v>
      </c>
      <c r="AB58" s="64">
        <f t="shared" si="4"/>
        <v>0.6416000000000001</v>
      </c>
      <c r="AC58" s="26">
        <v>1000</v>
      </c>
      <c r="AD58" s="26"/>
      <c r="AE58" s="26">
        <f t="shared" si="5"/>
        <v>1000</v>
      </c>
    </row>
    <row r="59" spans="2:31" ht="14.25">
      <c r="B59" s="19" t="s">
        <v>74</v>
      </c>
      <c r="C59" s="19" t="s">
        <v>6</v>
      </c>
      <c r="D59" s="1" t="s">
        <v>651</v>
      </c>
      <c r="E59" s="7">
        <v>0</v>
      </c>
      <c r="F59" s="9">
        <v>207.96</v>
      </c>
      <c r="G59" s="7"/>
      <c r="H59" s="7">
        <v>58.06</v>
      </c>
      <c r="I59" s="7"/>
      <c r="J59" s="7">
        <v>193.82</v>
      </c>
      <c r="K59" s="7">
        <v>872.18</v>
      </c>
      <c r="L59" s="7">
        <v>1363.73</v>
      </c>
      <c r="M59" s="7">
        <v>1068.91</v>
      </c>
      <c r="N59" s="7">
        <v>130</v>
      </c>
      <c r="O59" s="7">
        <v>6529.01</v>
      </c>
      <c r="P59" s="7">
        <v>824.63</v>
      </c>
      <c r="Q59" s="7">
        <v>1940.28</v>
      </c>
      <c r="R59" s="7">
        <v>852.45</v>
      </c>
      <c r="S59" s="7">
        <v>2795.14</v>
      </c>
      <c r="T59" s="7">
        <v>2981.68</v>
      </c>
      <c r="U59" s="141">
        <v>636.29</v>
      </c>
      <c r="V59" s="141">
        <v>1594.27</v>
      </c>
      <c r="W59" s="141">
        <v>183.15</v>
      </c>
      <c r="X59" s="141">
        <v>0</v>
      </c>
      <c r="Y59" s="26">
        <v>0</v>
      </c>
      <c r="Z59" s="137">
        <f t="shared" si="6"/>
        <v>0</v>
      </c>
      <c r="AA59" s="137">
        <v>0</v>
      </c>
      <c r="AB59" s="64">
        <v>0</v>
      </c>
      <c r="AC59" s="26">
        <v>0</v>
      </c>
      <c r="AD59" s="26"/>
      <c r="AE59" s="26">
        <f t="shared" si="5"/>
        <v>0</v>
      </c>
    </row>
    <row r="60" spans="2:31" ht="14.25">
      <c r="B60" s="19" t="s">
        <v>535</v>
      </c>
      <c r="C60" s="19" t="s">
        <v>6</v>
      </c>
      <c r="D60" s="1" t="s">
        <v>453</v>
      </c>
      <c r="E60" s="7">
        <v>6532</v>
      </c>
      <c r="F60" s="9">
        <v>3318.95</v>
      </c>
      <c r="G60" s="7">
        <v>4113.18</v>
      </c>
      <c r="H60" s="7">
        <v>4508.15</v>
      </c>
      <c r="I60" s="7">
        <v>14760.29</v>
      </c>
      <c r="J60" s="7">
        <v>7425.53</v>
      </c>
      <c r="K60" s="7">
        <v>5725.78</v>
      </c>
      <c r="L60" s="7">
        <v>5672.63</v>
      </c>
      <c r="M60" s="7">
        <v>7083.58</v>
      </c>
      <c r="N60" s="7">
        <v>8627.76</v>
      </c>
      <c r="O60" s="7">
        <v>6784.06</v>
      </c>
      <c r="P60" s="7">
        <v>8813.7</v>
      </c>
      <c r="Q60" s="7">
        <v>5365.71</v>
      </c>
      <c r="R60" s="7">
        <v>10730.45</v>
      </c>
      <c r="S60" s="7">
        <v>10497.17</v>
      </c>
      <c r="T60" s="7">
        <v>5094.74</v>
      </c>
      <c r="U60" s="141">
        <v>12961.19</v>
      </c>
      <c r="V60" s="141">
        <v>7060.35</v>
      </c>
      <c r="W60" s="141">
        <v>6539.67</v>
      </c>
      <c r="X60" s="141">
        <v>6387.65</v>
      </c>
      <c r="Y60" s="26">
        <v>5000</v>
      </c>
      <c r="Z60" s="137">
        <f t="shared" si="6"/>
        <v>5000</v>
      </c>
      <c r="AA60" s="137">
        <v>6506.35</v>
      </c>
      <c r="AB60" s="64">
        <f t="shared" si="4"/>
        <v>1.3012700000000001</v>
      </c>
      <c r="AC60" s="26">
        <v>5000</v>
      </c>
      <c r="AD60" s="26"/>
      <c r="AE60" s="26">
        <f t="shared" si="5"/>
        <v>5000</v>
      </c>
    </row>
    <row r="61" spans="2:31" ht="14.25">
      <c r="B61" s="19" t="s">
        <v>75</v>
      </c>
      <c r="C61" s="19" t="s">
        <v>33</v>
      </c>
      <c r="D61" s="1" t="s">
        <v>999</v>
      </c>
      <c r="E61" s="7"/>
      <c r="F61" s="9"/>
      <c r="G61" s="7"/>
      <c r="H61" s="7"/>
      <c r="I61" s="7"/>
      <c r="J61" s="7"/>
      <c r="K61" s="7">
        <v>7800</v>
      </c>
      <c r="L61" s="7">
        <v>5200</v>
      </c>
      <c r="M61" s="7">
        <v>0</v>
      </c>
      <c r="N61" s="7">
        <v>0</v>
      </c>
      <c r="O61" s="7">
        <v>0</v>
      </c>
      <c r="P61" s="7">
        <v>0</v>
      </c>
      <c r="Q61" s="7">
        <v>1765</v>
      </c>
      <c r="R61" s="7">
        <v>0</v>
      </c>
      <c r="S61" s="7">
        <v>0</v>
      </c>
      <c r="T61" s="7">
        <v>0</v>
      </c>
      <c r="U61" s="141">
        <v>0</v>
      </c>
      <c r="V61" s="141">
        <v>0</v>
      </c>
      <c r="W61" s="141">
        <v>0</v>
      </c>
      <c r="X61" s="141">
        <v>0</v>
      </c>
      <c r="Y61" s="26">
        <v>0</v>
      </c>
      <c r="Z61" s="137">
        <f t="shared" si="6"/>
        <v>0</v>
      </c>
      <c r="AA61" s="137">
        <v>0</v>
      </c>
      <c r="AB61" s="64">
        <v>0</v>
      </c>
      <c r="AC61" s="26">
        <v>0</v>
      </c>
      <c r="AD61" s="26"/>
      <c r="AE61" s="26">
        <f t="shared" si="5"/>
        <v>0</v>
      </c>
    </row>
    <row r="62" spans="2:31" ht="14.25">
      <c r="B62" s="19" t="s">
        <v>575</v>
      </c>
      <c r="C62" s="19" t="s">
        <v>12</v>
      </c>
      <c r="D62" s="1" t="s">
        <v>454</v>
      </c>
      <c r="E62" s="7">
        <v>372878</v>
      </c>
      <c r="F62" s="9">
        <v>186439</v>
      </c>
      <c r="G62" s="7">
        <v>187564</v>
      </c>
      <c r="H62" s="7"/>
      <c r="I62" s="7">
        <v>50</v>
      </c>
      <c r="J62" s="7"/>
      <c r="K62" s="7">
        <v>10129</v>
      </c>
      <c r="L62" s="7">
        <v>500</v>
      </c>
      <c r="M62" s="7"/>
      <c r="N62" s="7">
        <v>0</v>
      </c>
      <c r="O62" s="7"/>
      <c r="P62" s="7">
        <v>0</v>
      </c>
      <c r="Q62" s="7">
        <v>0</v>
      </c>
      <c r="R62" s="7">
        <v>0</v>
      </c>
      <c r="S62" s="7">
        <v>0</v>
      </c>
      <c r="T62" s="7">
        <v>2548.95</v>
      </c>
      <c r="U62" s="141">
        <v>3770</v>
      </c>
      <c r="V62" s="141">
        <v>1318.45</v>
      </c>
      <c r="W62" s="141">
        <v>5835</v>
      </c>
      <c r="X62" s="141">
        <v>15810.63</v>
      </c>
      <c r="Y62" s="26">
        <v>0</v>
      </c>
      <c r="Z62" s="137">
        <f t="shared" si="6"/>
        <v>0</v>
      </c>
      <c r="AA62" s="137">
        <v>109571</v>
      </c>
      <c r="AB62" s="64">
        <v>1</v>
      </c>
      <c r="AC62" s="26">
        <v>0</v>
      </c>
      <c r="AD62" s="26"/>
      <c r="AE62" s="26">
        <f t="shared" si="5"/>
        <v>0</v>
      </c>
    </row>
    <row r="63" spans="2:31" ht="14.25">
      <c r="B63" s="70" t="s">
        <v>575</v>
      </c>
      <c r="C63" s="70"/>
      <c r="D63" s="1" t="s">
        <v>1002</v>
      </c>
      <c r="E63" s="7"/>
      <c r="F63" s="9"/>
      <c r="G63" s="7"/>
      <c r="H63" s="7"/>
      <c r="I63" s="7"/>
      <c r="J63" s="7"/>
      <c r="K63" s="7"/>
      <c r="L63" s="7"/>
      <c r="M63" s="7">
        <v>2193</v>
      </c>
      <c r="N63" s="7">
        <v>1000</v>
      </c>
      <c r="O63" s="7">
        <v>8930.78</v>
      </c>
      <c r="P63" s="7">
        <v>43938</v>
      </c>
      <c r="Q63" s="7">
        <v>36514</v>
      </c>
      <c r="R63" s="7">
        <v>13567.7</v>
      </c>
      <c r="S63" s="7">
        <v>20740</v>
      </c>
      <c r="T63" s="7">
        <v>19134.54</v>
      </c>
      <c r="U63" s="141">
        <v>0</v>
      </c>
      <c r="V63" s="141">
        <v>0</v>
      </c>
      <c r="W63" s="141">
        <v>0</v>
      </c>
      <c r="X63" s="141">
        <v>0</v>
      </c>
      <c r="Y63" s="26">
        <v>0</v>
      </c>
      <c r="Z63" s="137">
        <f t="shared" si="6"/>
        <v>0</v>
      </c>
      <c r="AA63" s="137">
        <v>0</v>
      </c>
      <c r="AB63" s="64">
        <v>0</v>
      </c>
      <c r="AC63" s="26">
        <v>0</v>
      </c>
      <c r="AD63" s="26"/>
      <c r="AE63" s="26">
        <f t="shared" si="5"/>
        <v>0</v>
      </c>
    </row>
    <row r="64" spans="2:31" ht="14.25">
      <c r="B64" s="19" t="s">
        <v>576</v>
      </c>
      <c r="C64" s="19" t="s">
        <v>6</v>
      </c>
      <c r="D64" s="1" t="s">
        <v>455</v>
      </c>
      <c r="E64" s="7">
        <v>0</v>
      </c>
      <c r="F64" s="9">
        <v>60000</v>
      </c>
      <c r="G64" s="7">
        <v>60000</v>
      </c>
      <c r="H64" s="7"/>
      <c r="I64" s="7"/>
      <c r="J64" s="7"/>
      <c r="K64" s="7">
        <v>0</v>
      </c>
      <c r="L64" s="7">
        <v>0</v>
      </c>
      <c r="M64" s="7">
        <v>0</v>
      </c>
      <c r="N64" s="7">
        <v>0</v>
      </c>
      <c r="O64" s="7"/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141">
        <v>0</v>
      </c>
      <c r="V64" s="141">
        <v>0</v>
      </c>
      <c r="W64" s="141">
        <v>0</v>
      </c>
      <c r="X64" s="141">
        <v>0</v>
      </c>
      <c r="Y64" s="26">
        <v>0</v>
      </c>
      <c r="Z64" s="137">
        <f t="shared" si="6"/>
        <v>0</v>
      </c>
      <c r="AA64" s="137">
        <v>0</v>
      </c>
      <c r="AB64" s="64">
        <v>0</v>
      </c>
      <c r="AC64" s="26">
        <v>0</v>
      </c>
      <c r="AD64" s="26"/>
      <c r="AE64" s="26">
        <f t="shared" si="5"/>
        <v>0</v>
      </c>
    </row>
    <row r="65" spans="2:31" ht="14.25">
      <c r="B65" s="19" t="s">
        <v>577</v>
      </c>
      <c r="C65" s="19" t="s">
        <v>6</v>
      </c>
      <c r="D65" s="1" t="s">
        <v>456</v>
      </c>
      <c r="E65" s="7"/>
      <c r="F65" s="9"/>
      <c r="G65" s="7"/>
      <c r="H65" s="7"/>
      <c r="I65" s="7"/>
      <c r="J65" s="7"/>
      <c r="K65" s="7"/>
      <c r="L65" s="7"/>
      <c r="M65" s="7"/>
      <c r="N65" s="7">
        <v>8687.37</v>
      </c>
      <c r="O65" s="7">
        <v>890.64</v>
      </c>
      <c r="P65" s="7">
        <v>9343.33</v>
      </c>
      <c r="Q65" s="7">
        <v>9388.36</v>
      </c>
      <c r="R65" s="7">
        <v>9934.12</v>
      </c>
      <c r="S65" s="7">
        <v>10721.6</v>
      </c>
      <c r="T65" s="7">
        <v>0</v>
      </c>
      <c r="U65" s="141">
        <v>10785.83</v>
      </c>
      <c r="V65" s="141">
        <v>10476.1</v>
      </c>
      <c r="W65" s="141">
        <v>181830.43</v>
      </c>
      <c r="X65" s="141">
        <v>10204.68</v>
      </c>
      <c r="Y65" s="26">
        <v>10000</v>
      </c>
      <c r="Z65" s="137">
        <f t="shared" si="6"/>
        <v>10000</v>
      </c>
      <c r="AA65" s="137">
        <v>20585.33</v>
      </c>
      <c r="AB65" s="64">
        <f t="shared" si="4"/>
        <v>2.058533</v>
      </c>
      <c r="AC65" s="26">
        <v>10585</v>
      </c>
      <c r="AD65" s="26"/>
      <c r="AE65" s="26">
        <f t="shared" si="5"/>
        <v>10585</v>
      </c>
    </row>
    <row r="66" spans="2:31" ht="14.25">
      <c r="B66" s="19" t="s">
        <v>577</v>
      </c>
      <c r="C66" s="70" t="s">
        <v>17</v>
      </c>
      <c r="D66" s="1" t="s">
        <v>456</v>
      </c>
      <c r="E66" s="7">
        <v>16075</v>
      </c>
      <c r="F66" s="9">
        <v>11075</v>
      </c>
      <c r="G66" s="7">
        <v>10645.26</v>
      </c>
      <c r="H66" s="7">
        <v>11075</v>
      </c>
      <c r="I66" s="7">
        <v>11075</v>
      </c>
      <c r="J66" s="7">
        <v>11075</v>
      </c>
      <c r="K66" s="7">
        <v>10758.01</v>
      </c>
      <c r="L66" s="7">
        <v>9548.2</v>
      </c>
      <c r="M66" s="7">
        <v>9159.05</v>
      </c>
      <c r="N66" s="7">
        <v>7738</v>
      </c>
      <c r="O66" s="7">
        <v>7149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141">
        <v>0</v>
      </c>
      <c r="V66" s="141">
        <v>0</v>
      </c>
      <c r="W66" s="141">
        <v>2041.23</v>
      </c>
      <c r="X66" s="141">
        <v>147493</v>
      </c>
      <c r="Y66" s="26">
        <v>0</v>
      </c>
      <c r="Z66" s="137">
        <f>Y67</f>
        <v>0</v>
      </c>
      <c r="AA66" s="137">
        <v>0</v>
      </c>
      <c r="AB66" s="64">
        <v>0</v>
      </c>
      <c r="AC66" s="26">
        <v>0</v>
      </c>
      <c r="AD66" s="26"/>
      <c r="AE66" s="26">
        <f t="shared" si="5"/>
        <v>0</v>
      </c>
    </row>
    <row r="67" spans="2:31" ht="14.25">
      <c r="B67" s="70" t="s">
        <v>577</v>
      </c>
      <c r="C67" s="70" t="s">
        <v>12</v>
      </c>
      <c r="D67" s="1" t="s">
        <v>1066</v>
      </c>
      <c r="E67" s="7"/>
      <c r="F67" s="9"/>
      <c r="G67" s="7"/>
      <c r="H67" s="7"/>
      <c r="I67" s="7"/>
      <c r="J67" s="7"/>
      <c r="K67" s="7"/>
      <c r="L67" s="7"/>
      <c r="M67" s="7">
        <v>56149.01</v>
      </c>
      <c r="N67" s="7">
        <v>114490</v>
      </c>
      <c r="O67" s="7">
        <v>76914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141">
        <v>0</v>
      </c>
      <c r="V67" s="141">
        <v>0</v>
      </c>
      <c r="W67" s="141">
        <v>0</v>
      </c>
      <c r="X67" s="141">
        <v>0</v>
      </c>
      <c r="Y67" s="26">
        <v>0</v>
      </c>
      <c r="Z67" s="137">
        <f>Y68</f>
        <v>119524</v>
      </c>
      <c r="AA67" s="137">
        <v>0</v>
      </c>
      <c r="AB67" s="64">
        <v>0</v>
      </c>
      <c r="AC67" s="26">
        <v>0</v>
      </c>
      <c r="AD67" s="26"/>
      <c r="AE67" s="26">
        <f t="shared" si="5"/>
        <v>0</v>
      </c>
    </row>
    <row r="68" spans="2:31" ht="14.25">
      <c r="B68" s="19" t="s">
        <v>577</v>
      </c>
      <c r="C68" s="19" t="s">
        <v>1055</v>
      </c>
      <c r="D68" s="1" t="s">
        <v>1002</v>
      </c>
      <c r="E68" s="7"/>
      <c r="F68" s="9"/>
      <c r="G68" s="7"/>
      <c r="H68" s="7"/>
      <c r="I68" s="7"/>
      <c r="J68" s="7"/>
      <c r="K68" s="7">
        <v>0</v>
      </c>
      <c r="L68" s="7">
        <v>62887</v>
      </c>
      <c r="M68" s="7">
        <v>0</v>
      </c>
      <c r="N68" s="7">
        <v>0</v>
      </c>
      <c r="O68" s="7"/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141">
        <v>0</v>
      </c>
      <c r="V68" s="141">
        <v>183764</v>
      </c>
      <c r="W68" s="141">
        <v>0</v>
      </c>
      <c r="X68" s="141">
        <v>0</v>
      </c>
      <c r="Y68" s="26">
        <v>119524</v>
      </c>
      <c r="Z68" s="137">
        <f>Y69</f>
        <v>0</v>
      </c>
      <c r="AA68" s="137">
        <v>0</v>
      </c>
      <c r="AB68" s="64">
        <v>0</v>
      </c>
      <c r="AC68" s="26">
        <v>27250</v>
      </c>
      <c r="AD68" s="26"/>
      <c r="AE68" s="26">
        <f t="shared" si="5"/>
        <v>27250</v>
      </c>
    </row>
    <row r="69" spans="2:31" ht="14.25">
      <c r="B69" s="70" t="s">
        <v>577</v>
      </c>
      <c r="C69" s="70" t="s">
        <v>37</v>
      </c>
      <c r="D69" s="1" t="s">
        <v>1351</v>
      </c>
      <c r="E69" s="7"/>
      <c r="F69" s="9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141">
        <v>0</v>
      </c>
      <c r="V69" s="141">
        <v>0</v>
      </c>
      <c r="W69" s="141">
        <v>0</v>
      </c>
      <c r="X69" s="141">
        <v>0</v>
      </c>
      <c r="Y69" s="26">
        <v>0</v>
      </c>
      <c r="Z69" s="137">
        <f>Y70</f>
        <v>15000</v>
      </c>
      <c r="AA69" s="137">
        <v>0</v>
      </c>
      <c r="AB69" s="64">
        <v>0</v>
      </c>
      <c r="AC69" s="26">
        <v>0</v>
      </c>
      <c r="AD69" s="26"/>
      <c r="AE69" s="26">
        <f t="shared" si="5"/>
        <v>0</v>
      </c>
    </row>
    <row r="70" spans="1:31" ht="14.25">
      <c r="A70" s="161"/>
      <c r="B70" s="162" t="s">
        <v>544</v>
      </c>
      <c r="C70" s="162" t="s">
        <v>17</v>
      </c>
      <c r="D70" s="163" t="s">
        <v>599</v>
      </c>
      <c r="E70" s="164">
        <v>0</v>
      </c>
      <c r="F70" s="165">
        <v>125</v>
      </c>
      <c r="G70" s="164"/>
      <c r="H70" s="164"/>
      <c r="I70" s="164">
        <v>640</v>
      </c>
      <c r="J70" s="164">
        <v>80550</v>
      </c>
      <c r="K70" s="164">
        <v>16937</v>
      </c>
      <c r="L70" s="164">
        <v>2188</v>
      </c>
      <c r="M70" s="164">
        <v>0</v>
      </c>
      <c r="N70" s="164">
        <v>200</v>
      </c>
      <c r="O70" s="164">
        <v>0</v>
      </c>
      <c r="P70" s="164">
        <v>1095</v>
      </c>
      <c r="Q70" s="164">
        <v>1300</v>
      </c>
      <c r="R70" s="164">
        <v>1300</v>
      </c>
      <c r="S70" s="164">
        <v>1300</v>
      </c>
      <c r="T70" s="164">
        <v>1000</v>
      </c>
      <c r="U70" s="192">
        <v>0</v>
      </c>
      <c r="V70" s="192">
        <v>0</v>
      </c>
      <c r="W70" s="192">
        <v>0</v>
      </c>
      <c r="X70" s="192">
        <v>0</v>
      </c>
      <c r="Y70" s="26">
        <v>15000</v>
      </c>
      <c r="Z70" s="167">
        <f>Y71</f>
        <v>0</v>
      </c>
      <c r="AA70" s="167">
        <v>0</v>
      </c>
      <c r="AB70" s="112">
        <v>0</v>
      </c>
      <c r="AC70" s="26">
        <v>0</v>
      </c>
      <c r="AD70" s="166"/>
      <c r="AE70" s="166">
        <f>SUM(AC70:AD70)</f>
        <v>0</v>
      </c>
    </row>
    <row r="71" spans="1:31" ht="15" thickBot="1">
      <c r="A71" s="31"/>
      <c r="B71" s="32" t="s">
        <v>498</v>
      </c>
      <c r="C71" s="32" t="s">
        <v>6</v>
      </c>
      <c r="D71" s="38" t="s">
        <v>705</v>
      </c>
      <c r="E71" s="34"/>
      <c r="F71" s="35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151">
        <v>0</v>
      </c>
      <c r="V71" s="151">
        <v>0</v>
      </c>
      <c r="W71" s="151">
        <v>784.95</v>
      </c>
      <c r="X71" s="151">
        <v>1072</v>
      </c>
      <c r="Y71" s="36">
        <v>0</v>
      </c>
      <c r="Z71" s="138">
        <v>0</v>
      </c>
      <c r="AA71" s="138">
        <v>0</v>
      </c>
      <c r="AB71" s="65">
        <v>0</v>
      </c>
      <c r="AC71" s="36">
        <v>0</v>
      </c>
      <c r="AD71" s="36"/>
      <c r="AE71" s="36"/>
    </row>
    <row r="72" spans="1:31" ht="15" thickBot="1">
      <c r="A72" s="1" t="s">
        <v>611</v>
      </c>
      <c r="E72" s="9">
        <f aca="true" t="shared" si="7" ref="E72:M72">SUM(E48:E70)</f>
        <v>432233</v>
      </c>
      <c r="F72" s="9">
        <f t="shared" si="7"/>
        <v>291346.79</v>
      </c>
      <c r="G72" s="39">
        <f t="shared" si="7"/>
        <v>1109918.58</v>
      </c>
      <c r="H72" s="39">
        <f t="shared" si="7"/>
        <v>879843.0800000001</v>
      </c>
      <c r="I72" s="39">
        <f t="shared" si="7"/>
        <v>759392.8300000001</v>
      </c>
      <c r="J72" s="39">
        <f t="shared" si="7"/>
        <v>1053127.48</v>
      </c>
      <c r="K72" s="39">
        <f t="shared" si="7"/>
        <v>965267.4100000003</v>
      </c>
      <c r="L72" s="39">
        <f t="shared" si="7"/>
        <v>1046831.41</v>
      </c>
      <c r="M72" s="39">
        <f t="shared" si="7"/>
        <v>1096959.59</v>
      </c>
      <c r="O72" s="39">
        <f>SUM(N48:N70)</f>
        <v>1075231.6199999999</v>
      </c>
      <c r="P72" s="39">
        <f>SUM(P48:P70)</f>
        <v>1039872.9699999999</v>
      </c>
      <c r="Q72" s="39">
        <f>SUM(Q48:Q70)</f>
        <v>1085099.43</v>
      </c>
      <c r="R72" s="142">
        <f>SUM(R48:R70)</f>
        <v>1065095.56</v>
      </c>
      <c r="S72" s="142">
        <f>SUM(S48:S70)</f>
        <v>1072763.6700000002</v>
      </c>
      <c r="T72" s="142">
        <f>SUM(T48:T70)</f>
        <v>1059120.4</v>
      </c>
      <c r="U72" s="142">
        <f aca="true" t="shared" si="8" ref="U72:Z72">SUM(U48:U71)</f>
        <v>1055618.7400000002</v>
      </c>
      <c r="V72" s="142">
        <f t="shared" si="8"/>
        <v>1350355.08</v>
      </c>
      <c r="W72" s="142">
        <f t="shared" si="8"/>
        <v>1332750.76</v>
      </c>
      <c r="X72" s="142">
        <f t="shared" si="8"/>
        <v>1322204.2999999998</v>
      </c>
      <c r="Y72" s="142">
        <f t="shared" si="8"/>
        <v>1283971</v>
      </c>
      <c r="Z72" s="142">
        <f t="shared" si="8"/>
        <v>1283971</v>
      </c>
      <c r="AA72" s="142">
        <f>SUM(AA48:AA71)</f>
        <v>1273972.83</v>
      </c>
      <c r="AB72" s="68">
        <f>SUM(AA72/Z72)</f>
        <v>0.9922130873672381</v>
      </c>
      <c r="AC72" s="39">
        <f>SUM(AC48:AC70)</f>
        <v>1177932</v>
      </c>
      <c r="AD72" s="39">
        <f>SUM(AD48:AD70)</f>
        <v>0</v>
      </c>
      <c r="AE72" s="59">
        <f>SUM(AC72:AD72)</f>
        <v>1177932</v>
      </c>
    </row>
    <row r="73" spans="4:31" ht="15" thickTop="1">
      <c r="D73" s="20"/>
      <c r="G73" s="43"/>
      <c r="I73" s="15" t="s">
        <v>901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36"/>
      <c r="V73" s="136"/>
      <c r="W73" s="136"/>
      <c r="X73" s="136"/>
      <c r="Y73" s="136"/>
      <c r="Z73" s="136"/>
      <c r="AA73" s="136"/>
      <c r="AC73" s="26"/>
      <c r="AD73" s="26"/>
      <c r="AE73" s="26"/>
    </row>
    <row r="74" spans="1:31" ht="15" thickBot="1">
      <c r="A74" s="1" t="s">
        <v>882</v>
      </c>
      <c r="D74" s="20"/>
      <c r="G74" s="59">
        <f aca="true" t="shared" si="9" ref="G74:M74">SUM(G72-G44)</f>
        <v>492603.17000000016</v>
      </c>
      <c r="H74" s="59">
        <f t="shared" si="9"/>
        <v>132926.8899999999</v>
      </c>
      <c r="I74" s="59">
        <f t="shared" si="9"/>
        <v>-66980.38000000012</v>
      </c>
      <c r="J74" s="59">
        <f t="shared" si="9"/>
        <v>11399.290000000037</v>
      </c>
      <c r="K74" s="59">
        <f t="shared" si="9"/>
        <v>64458.420000000275</v>
      </c>
      <c r="L74" s="59">
        <f t="shared" si="9"/>
        <v>214988.05000000005</v>
      </c>
      <c r="M74" s="59">
        <f t="shared" si="9"/>
        <v>39656.327000000514</v>
      </c>
      <c r="N74" s="59"/>
      <c r="O74" s="59"/>
      <c r="P74" s="59">
        <f aca="true" t="shared" si="10" ref="P74:AA74">SUM(P72-P44)</f>
        <v>30665.72999999975</v>
      </c>
      <c r="Q74" s="59">
        <f t="shared" si="10"/>
        <v>23323.319999999832</v>
      </c>
      <c r="R74" s="59">
        <f t="shared" si="10"/>
        <v>48756.30999999994</v>
      </c>
      <c r="S74" s="59">
        <f t="shared" si="10"/>
        <v>-1388.4200000001583</v>
      </c>
      <c r="T74" s="59">
        <f t="shared" si="10"/>
        <v>10783.469999999972</v>
      </c>
      <c r="U74" s="59">
        <f t="shared" si="10"/>
        <v>-56733.289999999804</v>
      </c>
      <c r="V74" s="59">
        <f t="shared" si="10"/>
        <v>314212.5700000002</v>
      </c>
      <c r="W74" s="59">
        <f t="shared" si="10"/>
        <v>-318709.1799999997</v>
      </c>
      <c r="X74" s="59">
        <f t="shared" si="10"/>
        <v>-7319.89000000013</v>
      </c>
      <c r="Y74" s="145">
        <f t="shared" si="10"/>
        <v>101254</v>
      </c>
      <c r="Z74" s="145">
        <f t="shared" si="10"/>
        <v>101254</v>
      </c>
      <c r="AA74" s="145">
        <f t="shared" si="10"/>
        <v>420989.6900000003</v>
      </c>
      <c r="AB74" s="59"/>
      <c r="AC74" s="59">
        <f>SUM(AC72-AC44)</f>
        <v>-151099.91000000015</v>
      </c>
      <c r="AD74" s="59">
        <f>SUM(AD72-AD44)</f>
        <v>0</v>
      </c>
      <c r="AE74" s="59">
        <f>SUM(AE72-AE44)</f>
        <v>-151099.91000000015</v>
      </c>
    </row>
    <row r="75" spans="4:31" ht="15" thickTop="1">
      <c r="D75" s="20"/>
      <c r="G75" s="43"/>
      <c r="AC75" s="26"/>
      <c r="AD75" s="26"/>
      <c r="AE75" s="26"/>
    </row>
    <row r="76" spans="4:31" ht="14.25">
      <c r="D76" s="20"/>
      <c r="G76" s="43"/>
      <c r="AC76" s="26"/>
      <c r="AD76" s="26"/>
      <c r="AE76" s="26"/>
    </row>
    <row r="77" spans="4:31" ht="14.25">
      <c r="D77" s="20"/>
      <c r="G77" s="43"/>
      <c r="AC77" s="26"/>
      <c r="AD77" s="26"/>
      <c r="AE77" s="26"/>
    </row>
    <row r="78" spans="4:31" ht="14.25">
      <c r="D78" s="20"/>
      <c r="G78" s="43"/>
      <c r="AC78" s="26"/>
      <c r="AD78" s="26"/>
      <c r="AE78" s="26"/>
    </row>
    <row r="79" spans="4:31" ht="14.25">
      <c r="D79" s="20"/>
      <c r="G79" s="43"/>
      <c r="AC79" s="26"/>
      <c r="AD79" s="26"/>
      <c r="AE79" s="26"/>
    </row>
    <row r="80" spans="4:31" ht="14.25">
      <c r="D80" s="20"/>
      <c r="E80" s="44"/>
      <c r="AC80" s="26"/>
      <c r="AD80" s="26"/>
      <c r="AE80" s="26"/>
    </row>
    <row r="81" spans="4:31" ht="14.25">
      <c r="D81" s="20"/>
      <c r="F81" s="54"/>
      <c r="G81" s="54"/>
      <c r="AC81" s="26"/>
      <c r="AD81" s="26"/>
      <c r="AE81" s="26"/>
    </row>
    <row r="82" spans="2:31" ht="14.25">
      <c r="B82" s="22"/>
      <c r="C82" s="22"/>
      <c r="D82" s="18"/>
      <c r="E82" s="50"/>
      <c r="AC82" s="26"/>
      <c r="AD82" s="26"/>
      <c r="AE82" s="26"/>
    </row>
    <row r="83" spans="29:31" ht="14.25">
      <c r="AC83" s="26"/>
      <c r="AD83" s="26"/>
      <c r="AE83" s="26"/>
    </row>
    <row r="84" spans="8:31" ht="14.25">
      <c r="H84" s="45"/>
      <c r="AC84" s="26"/>
      <c r="AD84" s="26"/>
      <c r="AE84" s="26"/>
    </row>
    <row r="85" ht="14.25">
      <c r="H85" s="45"/>
    </row>
    <row r="86" ht="14.25">
      <c r="H86" s="45"/>
    </row>
    <row r="87" ht="14.25">
      <c r="H87" s="45"/>
    </row>
    <row r="88" ht="14.25">
      <c r="H88" s="45"/>
    </row>
    <row r="89" ht="14.25">
      <c r="H89" s="45"/>
    </row>
    <row r="90" ht="14.25">
      <c r="H90" s="45"/>
    </row>
    <row r="91" ht="14.25">
      <c r="H91" s="45"/>
    </row>
    <row r="92" ht="14.25">
      <c r="H92" s="45"/>
    </row>
    <row r="93" spans="4:5" ht="14.25">
      <c r="D93" s="18"/>
      <c r="E93" s="44"/>
    </row>
    <row r="94" spans="4:5" ht="14.25">
      <c r="D94" s="18"/>
      <c r="E94" s="50"/>
    </row>
    <row r="95" spans="2:5" ht="14.25">
      <c r="B95" s="22"/>
      <c r="C95" s="22"/>
      <c r="D95" s="18"/>
      <c r="E95" s="50"/>
    </row>
    <row r="96" ht="14.25">
      <c r="H96" s="45"/>
    </row>
    <row r="97" ht="14.25">
      <c r="H97" s="45"/>
    </row>
    <row r="98" ht="14.25">
      <c r="H98" s="45"/>
    </row>
    <row r="99" ht="14.25">
      <c r="H99" s="45"/>
    </row>
    <row r="100" ht="14.25">
      <c r="H100" s="45"/>
    </row>
    <row r="101" ht="14.25">
      <c r="H101" s="45"/>
    </row>
    <row r="102" ht="14.25">
      <c r="H102" s="45"/>
    </row>
    <row r="103" ht="14.25">
      <c r="H103" s="45"/>
    </row>
    <row r="104" ht="14.25">
      <c r="H104" s="45"/>
    </row>
    <row r="105" ht="14.25">
      <c r="H105" s="45"/>
    </row>
    <row r="106" ht="14.25">
      <c r="H106" s="45"/>
    </row>
    <row r="107" ht="14.25">
      <c r="H107" s="45"/>
    </row>
    <row r="108" ht="14.25">
      <c r="H108" s="45"/>
    </row>
    <row r="109" ht="14.25">
      <c r="H109" s="45"/>
    </row>
    <row r="110" ht="14.25">
      <c r="H110" s="45"/>
    </row>
    <row r="111" ht="14.25">
      <c r="H111" s="45"/>
    </row>
    <row r="112" ht="14.25">
      <c r="H112" s="45"/>
    </row>
    <row r="113" ht="14.25">
      <c r="H113" s="45"/>
    </row>
    <row r="114" ht="14.25">
      <c r="H114" s="45"/>
    </row>
    <row r="115" spans="5:8" ht="14.25">
      <c r="E115" s="44"/>
      <c r="H115" s="45"/>
    </row>
    <row r="117" spans="2:5" ht="14.25">
      <c r="B117" s="22"/>
      <c r="C117" s="22"/>
      <c r="D117" s="18"/>
      <c r="E117" s="50"/>
    </row>
    <row r="118" ht="14.25">
      <c r="H118" s="45"/>
    </row>
    <row r="119" ht="14.25">
      <c r="H119" s="45"/>
    </row>
    <row r="120" ht="14.25">
      <c r="H120" s="45"/>
    </row>
    <row r="121" ht="14.25">
      <c r="H121" s="45"/>
    </row>
    <row r="122" ht="14.25">
      <c r="H122" s="45"/>
    </row>
    <row r="123" ht="14.25">
      <c r="H123" s="45"/>
    </row>
    <row r="124" ht="14.25">
      <c r="H124" s="46"/>
    </row>
    <row r="125" ht="14.25">
      <c r="H125" s="46"/>
    </row>
    <row r="126" ht="14.25">
      <c r="H126" s="46"/>
    </row>
    <row r="127" ht="14.25">
      <c r="H127" s="46"/>
    </row>
    <row r="128" ht="14.25">
      <c r="H128" s="46"/>
    </row>
    <row r="129" spans="5:8" ht="16.5">
      <c r="E129" s="47"/>
      <c r="F129" s="48"/>
      <c r="G129" s="48"/>
      <c r="H129" s="60"/>
    </row>
    <row r="130" spans="5:8" ht="14.25">
      <c r="E130" s="44"/>
      <c r="H130" s="45"/>
    </row>
    <row r="132" spans="2:5" ht="14.25">
      <c r="B132" s="22"/>
      <c r="C132" s="22"/>
      <c r="D132" s="18"/>
      <c r="E132" s="50"/>
    </row>
    <row r="133" ht="14.25">
      <c r="H133" s="45"/>
    </row>
    <row r="134" ht="14.25">
      <c r="H134" s="45"/>
    </row>
    <row r="135" ht="14.25">
      <c r="H135" s="45"/>
    </row>
    <row r="136" ht="14.25">
      <c r="H136" s="45"/>
    </row>
    <row r="137" ht="14.25">
      <c r="H137" s="45"/>
    </row>
    <row r="138" ht="14.25">
      <c r="H138" s="46"/>
    </row>
    <row r="139" ht="14.25">
      <c r="H139" s="46"/>
    </row>
    <row r="140" spans="2:8" ht="14.25">
      <c r="B140" s="21"/>
      <c r="C140" s="21"/>
      <c r="D140" s="20"/>
      <c r="F140" s="43"/>
      <c r="H140" s="46"/>
    </row>
    <row r="141" spans="2:8" ht="14.25">
      <c r="B141" s="21"/>
      <c r="C141" s="21"/>
      <c r="D141" s="20"/>
      <c r="F141" s="43"/>
      <c r="H141" s="46"/>
    </row>
    <row r="142" spans="2:8" ht="14.25">
      <c r="B142" s="21"/>
      <c r="C142" s="21"/>
      <c r="D142" s="20"/>
      <c r="F142" s="43"/>
      <c r="H142" s="46"/>
    </row>
    <row r="143" ht="14.25">
      <c r="H143" s="46"/>
    </row>
    <row r="144" ht="14.25">
      <c r="H144" s="45"/>
    </row>
    <row r="145" ht="14.25">
      <c r="H145" s="46"/>
    </row>
    <row r="146" ht="14.25">
      <c r="H146" s="46"/>
    </row>
    <row r="147" ht="14.25">
      <c r="H147" s="45"/>
    </row>
    <row r="148" ht="14.25">
      <c r="H148" s="45"/>
    </row>
    <row r="149" ht="14.25">
      <c r="H149" s="45"/>
    </row>
    <row r="150" ht="14.25">
      <c r="H150" s="45"/>
    </row>
    <row r="151" spans="5:8" ht="16.5">
      <c r="E151" s="47"/>
      <c r="F151" s="48"/>
      <c r="G151" s="48"/>
      <c r="H151" s="49"/>
    </row>
    <row r="152" spans="5:8" ht="14.25">
      <c r="E152" s="44"/>
      <c r="H152" s="45"/>
    </row>
    <row r="154" spans="2:5" ht="14.25">
      <c r="B154" s="22"/>
      <c r="C154" s="22"/>
      <c r="D154" s="18"/>
      <c r="E154" s="50"/>
    </row>
    <row r="155" spans="5:8" ht="14.25">
      <c r="E155" s="44"/>
      <c r="H155" s="45"/>
    </row>
    <row r="156" spans="5:8" ht="14.25">
      <c r="E156" s="44"/>
      <c r="H156" s="45"/>
    </row>
    <row r="157" spans="5:8" ht="14.25">
      <c r="E157" s="44"/>
      <c r="H157" s="45"/>
    </row>
    <row r="158" spans="5:8" ht="14.25">
      <c r="E158" s="44"/>
      <c r="H158" s="46"/>
    </row>
    <row r="159" spans="5:8" ht="14.25">
      <c r="E159" s="44"/>
      <c r="H159" s="46"/>
    </row>
    <row r="160" spans="5:8" ht="14.25">
      <c r="E160" s="44"/>
      <c r="H160" s="45"/>
    </row>
    <row r="161" spans="5:8" ht="14.25">
      <c r="E161" s="44"/>
      <c r="H161" s="45"/>
    </row>
    <row r="162" spans="5:8" ht="14.25">
      <c r="E162" s="44"/>
      <c r="H162" s="45"/>
    </row>
    <row r="163" spans="5:8" ht="14.25">
      <c r="E163" s="44"/>
      <c r="H163" s="45"/>
    </row>
    <row r="165" spans="2:5" ht="14.25">
      <c r="B165" s="22"/>
      <c r="C165" s="22"/>
      <c r="D165" s="18"/>
      <c r="E165" s="50"/>
    </row>
    <row r="166" ht="14.25">
      <c r="H166" s="45"/>
    </row>
    <row r="167" ht="14.25">
      <c r="H167" s="45"/>
    </row>
    <row r="168" ht="14.25">
      <c r="H168" s="45"/>
    </row>
    <row r="169" ht="14.25">
      <c r="H169" s="45"/>
    </row>
    <row r="170" ht="14.25">
      <c r="H170" s="45"/>
    </row>
    <row r="171" ht="14.25">
      <c r="H171" s="45"/>
    </row>
    <row r="172" ht="14.25">
      <c r="H172" s="45"/>
    </row>
    <row r="173" ht="14.25">
      <c r="H173" s="45"/>
    </row>
    <row r="174" ht="14.25">
      <c r="H174" s="45"/>
    </row>
    <row r="175" ht="14.25">
      <c r="H175" s="45"/>
    </row>
    <row r="176" ht="14.25">
      <c r="H176" s="45"/>
    </row>
    <row r="177" ht="14.25">
      <c r="H177" s="45"/>
    </row>
    <row r="178" ht="14.25">
      <c r="H178" s="45"/>
    </row>
    <row r="179" ht="14.25">
      <c r="H179" s="45"/>
    </row>
    <row r="180" ht="14.25">
      <c r="H180" s="45"/>
    </row>
    <row r="181" ht="16.5">
      <c r="H181" s="49"/>
    </row>
    <row r="182" ht="14.25">
      <c r="E182" s="44"/>
    </row>
    <row r="184" spans="2:5" ht="14.25">
      <c r="B184" s="22"/>
      <c r="C184" s="22"/>
      <c r="D184" s="18"/>
      <c r="E184" s="50"/>
    </row>
    <row r="185" spans="7:8" ht="14.25">
      <c r="G185" s="43"/>
      <c r="H185" s="46"/>
    </row>
    <row r="186" spans="7:8" ht="14.25">
      <c r="G186" s="43"/>
      <c r="H186" s="46"/>
    </row>
    <row r="187" spans="7:8" ht="14.25">
      <c r="G187" s="43"/>
      <c r="H187" s="46"/>
    </row>
    <row r="188" spans="7:8" ht="14.25">
      <c r="G188" s="43"/>
      <c r="H188" s="46"/>
    </row>
    <row r="189" spans="7:8" ht="14.25">
      <c r="G189" s="43"/>
      <c r="H189" s="46"/>
    </row>
    <row r="190" spans="7:8" ht="14.25">
      <c r="G190" s="43"/>
      <c r="H190" s="46"/>
    </row>
    <row r="191" spans="7:8" ht="14.25">
      <c r="G191" s="43"/>
      <c r="H191" s="46"/>
    </row>
    <row r="192" spans="5:8" ht="14.25">
      <c r="E192" s="44"/>
      <c r="H192" s="45"/>
    </row>
    <row r="194" spans="2:5" ht="14.25">
      <c r="B194" s="22"/>
      <c r="C194" s="22"/>
      <c r="D194" s="18"/>
      <c r="E194" s="50"/>
    </row>
    <row r="196" ht="14.25">
      <c r="H196" s="45"/>
    </row>
    <row r="197" ht="14.25">
      <c r="H197" s="45"/>
    </row>
    <row r="198" ht="14.25">
      <c r="H198" s="46"/>
    </row>
    <row r="199" ht="14.25">
      <c r="H199" s="46"/>
    </row>
    <row r="200" ht="14.25">
      <c r="H200" s="46"/>
    </row>
    <row r="201" ht="14.25">
      <c r="H201" s="46"/>
    </row>
    <row r="202" ht="14.25">
      <c r="H202" s="46"/>
    </row>
    <row r="203" ht="14.25">
      <c r="H203" s="46"/>
    </row>
    <row r="204" ht="14.25">
      <c r="H204" s="46"/>
    </row>
    <row r="205" ht="14.25">
      <c r="H205" s="46"/>
    </row>
    <row r="206" ht="14.25">
      <c r="H206" s="46"/>
    </row>
    <row r="207" ht="14.25">
      <c r="H207" s="46"/>
    </row>
    <row r="208" ht="14.25">
      <c r="H208" s="45"/>
    </row>
    <row r="209" ht="14.25">
      <c r="H209" s="45"/>
    </row>
    <row r="210" ht="14.25">
      <c r="H210" s="45"/>
    </row>
    <row r="211" ht="14.25">
      <c r="H211" s="45"/>
    </row>
    <row r="212" ht="14.25">
      <c r="H212" s="45"/>
    </row>
    <row r="213" ht="14.25">
      <c r="H213" s="45"/>
    </row>
    <row r="214" ht="14.25">
      <c r="H214" s="45"/>
    </row>
    <row r="215" ht="14.25">
      <c r="E215" s="44"/>
    </row>
    <row r="216" spans="5:7" ht="14.25">
      <c r="E216" s="51"/>
      <c r="F216" s="51"/>
      <c r="G216" s="52"/>
    </row>
    <row r="217" spans="2:7" ht="14.25">
      <c r="B217" s="22"/>
      <c r="C217" s="22"/>
      <c r="D217" s="18"/>
      <c r="E217" s="53"/>
      <c r="F217" s="53"/>
      <c r="G217" s="53"/>
    </row>
    <row r="218" ht="14.25">
      <c r="H218" s="45"/>
    </row>
    <row r="219" ht="14.25">
      <c r="H219" s="45"/>
    </row>
    <row r="220" ht="14.25">
      <c r="H220" s="45"/>
    </row>
    <row r="221" ht="14.25">
      <c r="H221" s="45"/>
    </row>
    <row r="222" ht="14.25">
      <c r="H222" s="46"/>
    </row>
    <row r="223" ht="14.25">
      <c r="H223" s="46"/>
    </row>
    <row r="224" ht="14.25">
      <c r="H224" s="46"/>
    </row>
    <row r="225" ht="14.25">
      <c r="H225" s="46"/>
    </row>
    <row r="226" ht="14.25">
      <c r="H226" s="46"/>
    </row>
    <row r="227" ht="14.25">
      <c r="H227" s="46"/>
    </row>
    <row r="228" ht="14.25">
      <c r="H228" s="46"/>
    </row>
    <row r="229" ht="14.25">
      <c r="H229" s="45"/>
    </row>
    <row r="230" ht="14.25">
      <c r="H230" s="45"/>
    </row>
    <row r="231" ht="14.25">
      <c r="H231" s="46"/>
    </row>
    <row r="232" ht="14.25">
      <c r="H232" s="46"/>
    </row>
    <row r="233" ht="14.25">
      <c r="H233" s="46"/>
    </row>
    <row r="234" ht="14.25">
      <c r="H234" s="46"/>
    </row>
    <row r="235" ht="14.25">
      <c r="H235" s="46"/>
    </row>
    <row r="236" ht="14.25">
      <c r="H236" s="46"/>
    </row>
    <row r="237" ht="14.25">
      <c r="H237" s="46"/>
    </row>
    <row r="238" ht="14.25">
      <c r="H238" s="46"/>
    </row>
    <row r="239" ht="14.25">
      <c r="H239" s="46"/>
    </row>
    <row r="240" ht="14.25">
      <c r="H240" s="46"/>
    </row>
    <row r="241" ht="14.25">
      <c r="H241" s="46"/>
    </row>
    <row r="242" ht="14.25">
      <c r="H242" s="46"/>
    </row>
    <row r="243" ht="14.25">
      <c r="H243" s="46"/>
    </row>
    <row r="244" ht="14.25">
      <c r="H244" s="46"/>
    </row>
    <row r="245" spans="5:8" ht="14.25">
      <c r="E245" s="44"/>
      <c r="H245" s="45"/>
    </row>
    <row r="247" spans="2:5" ht="14.25">
      <c r="B247" s="22"/>
      <c r="C247" s="22"/>
      <c r="D247" s="18"/>
      <c r="E247" s="50"/>
    </row>
    <row r="248" ht="14.25">
      <c r="H248" s="45"/>
    </row>
    <row r="249" ht="14.25">
      <c r="H249" s="45"/>
    </row>
    <row r="250" ht="14.25">
      <c r="H250" s="45"/>
    </row>
    <row r="251" ht="14.25">
      <c r="H251" s="45"/>
    </row>
    <row r="252" ht="14.25">
      <c r="H252" s="45"/>
    </row>
    <row r="253" ht="14.25">
      <c r="H253" s="45"/>
    </row>
    <row r="254" ht="14.25">
      <c r="H254" s="45"/>
    </row>
    <row r="255" ht="14.25">
      <c r="H255" s="45"/>
    </row>
    <row r="256" ht="14.25">
      <c r="H256" s="45"/>
    </row>
    <row r="257" ht="14.25">
      <c r="H257" s="45"/>
    </row>
    <row r="258" ht="14.25">
      <c r="H258" s="46"/>
    </row>
    <row r="259" ht="14.25">
      <c r="H259" s="46"/>
    </row>
    <row r="260" ht="14.25">
      <c r="H260" s="46"/>
    </row>
    <row r="261" ht="14.25">
      <c r="H261" s="46"/>
    </row>
    <row r="262" ht="14.25">
      <c r="H262" s="46"/>
    </row>
    <row r="263" ht="14.25">
      <c r="H263" s="46"/>
    </row>
    <row r="264" ht="14.25">
      <c r="H264" s="46"/>
    </row>
    <row r="265" ht="14.25">
      <c r="H265" s="46"/>
    </row>
    <row r="266" ht="14.25">
      <c r="H266" s="45"/>
    </row>
    <row r="267" spans="5:8" ht="14.25">
      <c r="E267" s="44"/>
      <c r="H267" s="45"/>
    </row>
    <row r="269" spans="2:5" ht="14.25">
      <c r="B269" s="22"/>
      <c r="C269" s="22"/>
      <c r="D269" s="18"/>
      <c r="E269" s="50"/>
    </row>
    <row r="270" spans="7:8" ht="14.25">
      <c r="G270" s="43"/>
      <c r="H270" s="46"/>
    </row>
    <row r="272" spans="2:5" ht="14.25">
      <c r="B272" s="22"/>
      <c r="C272" s="22"/>
      <c r="D272" s="18"/>
      <c r="E272" s="50"/>
    </row>
    <row r="273" spans="7:8" ht="14.25">
      <c r="G273" s="43"/>
      <c r="H273" s="46"/>
    </row>
    <row r="275" spans="2:5" ht="14.25">
      <c r="B275" s="22"/>
      <c r="C275" s="22"/>
      <c r="D275" s="18"/>
      <c r="E275" s="50"/>
    </row>
    <row r="276" spans="7:8" ht="14.25">
      <c r="G276" s="43"/>
      <c r="H276" s="46"/>
    </row>
    <row r="277" spans="7:8" ht="14.25">
      <c r="G277" s="43"/>
      <c r="H277" s="46"/>
    </row>
    <row r="278" spans="5:8" ht="14.25">
      <c r="E278" s="44"/>
      <c r="H278" s="45"/>
    </row>
    <row r="280" spans="2:5" ht="14.25">
      <c r="B280" s="22"/>
      <c r="C280" s="22"/>
      <c r="D280" s="18"/>
      <c r="E280" s="50"/>
    </row>
    <row r="281" spans="7:8" ht="14.25">
      <c r="G281" s="43"/>
      <c r="H281" s="46"/>
    </row>
    <row r="283" spans="2:5" ht="14.25">
      <c r="B283" s="22"/>
      <c r="C283" s="22"/>
      <c r="D283" s="18"/>
      <c r="E283" s="50"/>
    </row>
    <row r="284" spans="7:8" ht="14.25">
      <c r="G284" s="43"/>
      <c r="H284" s="46"/>
    </row>
    <row r="285" spans="7:8" ht="14.25">
      <c r="G285" s="43"/>
      <c r="H285" s="46"/>
    </row>
    <row r="286" spans="5:8" ht="14.25">
      <c r="E286" s="44"/>
      <c r="H286" s="45"/>
    </row>
    <row r="287" spans="5:7" ht="14.25">
      <c r="E287" s="51"/>
      <c r="F287" s="51"/>
      <c r="G287" s="52"/>
    </row>
    <row r="288" spans="2:7" ht="14.25">
      <c r="B288" s="22"/>
      <c r="C288" s="22"/>
      <c r="D288" s="18"/>
      <c r="E288" s="53"/>
      <c r="F288" s="53"/>
      <c r="G288" s="53"/>
    </row>
    <row r="290" ht="14.25">
      <c r="H290" s="45"/>
    </row>
    <row r="291" ht="14.25">
      <c r="H291" s="45"/>
    </row>
    <row r="292" ht="14.25">
      <c r="H292" s="45"/>
    </row>
    <row r="293" spans="7:8" ht="14.25">
      <c r="G293" s="43"/>
      <c r="H293" s="45"/>
    </row>
    <row r="294" spans="7:8" ht="14.25">
      <c r="G294" s="43"/>
      <c r="H294" s="45"/>
    </row>
    <row r="295" spans="7:8" ht="14.25">
      <c r="G295" s="43"/>
      <c r="H295" s="45"/>
    </row>
    <row r="296" spans="7:8" ht="14.25">
      <c r="G296" s="43"/>
      <c r="H296" s="46"/>
    </row>
    <row r="297" spans="7:8" ht="14.25">
      <c r="G297" s="43"/>
      <c r="H297" s="46"/>
    </row>
    <row r="298" spans="7:8" ht="14.25">
      <c r="G298" s="43"/>
      <c r="H298" s="46"/>
    </row>
    <row r="299" spans="7:8" ht="14.25">
      <c r="G299" s="43"/>
      <c r="H299" s="46"/>
    </row>
    <row r="300" spans="7:8" ht="14.25">
      <c r="G300" s="43"/>
      <c r="H300" s="46"/>
    </row>
    <row r="301" spans="7:8" ht="14.25">
      <c r="G301" s="43"/>
      <c r="H301" s="46"/>
    </row>
    <row r="302" spans="7:8" ht="14.25">
      <c r="G302" s="43"/>
      <c r="H302" s="45"/>
    </row>
    <row r="303" spans="7:8" ht="14.25">
      <c r="G303" s="43"/>
      <c r="H303" s="45"/>
    </row>
    <row r="304" spans="7:8" ht="14.25">
      <c r="G304" s="43"/>
      <c r="H304" s="45"/>
    </row>
    <row r="305" spans="7:8" ht="14.25">
      <c r="G305" s="43"/>
      <c r="H305" s="45"/>
    </row>
    <row r="306" spans="7:8" ht="14.25">
      <c r="G306" s="43"/>
      <c r="H306" s="45"/>
    </row>
    <row r="307" spans="7:8" ht="14.25">
      <c r="G307" s="43"/>
      <c r="H307" s="45"/>
    </row>
    <row r="308" spans="7:8" ht="14.25">
      <c r="G308" s="43"/>
      <c r="H308" s="45"/>
    </row>
    <row r="309" spans="7:8" ht="14.25">
      <c r="G309" s="43"/>
      <c r="H309" s="46"/>
    </row>
    <row r="310" spans="7:8" ht="14.25">
      <c r="G310" s="43"/>
      <c r="H310" s="46"/>
    </row>
    <row r="311" spans="7:8" ht="14.25">
      <c r="G311" s="43"/>
      <c r="H311" s="45"/>
    </row>
    <row r="312" spans="7:8" ht="14.25">
      <c r="G312" s="43"/>
      <c r="H312" s="45"/>
    </row>
    <row r="313" spans="7:8" ht="14.25">
      <c r="G313" s="43"/>
      <c r="H313" s="45"/>
    </row>
    <row r="314" spans="7:8" ht="14.25">
      <c r="G314" s="43"/>
      <c r="H314" s="45"/>
    </row>
    <row r="315" spans="7:8" ht="14.25">
      <c r="G315" s="43"/>
      <c r="H315" s="45"/>
    </row>
    <row r="316" spans="7:8" ht="14.25">
      <c r="G316" s="43"/>
      <c r="H316" s="45"/>
    </row>
    <row r="317" spans="7:8" ht="14.25">
      <c r="G317" s="43"/>
      <c r="H317" s="45"/>
    </row>
    <row r="318" spans="7:8" ht="14.25">
      <c r="G318" s="43"/>
      <c r="H318" s="46"/>
    </row>
    <row r="319" spans="7:8" ht="14.25">
      <c r="G319" s="43"/>
      <c r="H319" s="46"/>
    </row>
    <row r="320" spans="7:8" ht="14.25">
      <c r="G320" s="43"/>
      <c r="H320" s="45"/>
    </row>
    <row r="321" spans="7:8" ht="14.25">
      <c r="G321" s="43"/>
      <c r="H321" s="46"/>
    </row>
    <row r="322" spans="7:8" ht="14.25">
      <c r="G322" s="43"/>
      <c r="H322" s="46"/>
    </row>
    <row r="323" spans="7:8" ht="14.25">
      <c r="G323" s="43"/>
      <c r="H323" s="46"/>
    </row>
    <row r="324" spans="7:8" ht="14.25">
      <c r="G324" s="43"/>
      <c r="H324" s="46"/>
    </row>
    <row r="325" spans="7:8" ht="14.25">
      <c r="G325" s="43"/>
      <c r="H325" s="46"/>
    </row>
    <row r="326" spans="7:8" ht="14.25">
      <c r="G326" s="43"/>
      <c r="H326" s="46"/>
    </row>
    <row r="327" spans="7:8" ht="14.25">
      <c r="G327" s="43"/>
      <c r="H327" s="46"/>
    </row>
    <row r="328" spans="7:8" ht="14.25">
      <c r="G328" s="43"/>
      <c r="H328" s="46"/>
    </row>
    <row r="329" spans="7:8" ht="14.25">
      <c r="G329" s="43"/>
      <c r="H329" s="46"/>
    </row>
    <row r="330" spans="7:8" ht="14.25">
      <c r="G330" s="43"/>
      <c r="H330" s="46"/>
    </row>
    <row r="331" spans="7:8" ht="14.25">
      <c r="G331" s="43"/>
      <c r="H331" s="46"/>
    </row>
    <row r="332" spans="7:8" ht="14.25">
      <c r="G332" s="43"/>
      <c r="H332" s="45"/>
    </row>
    <row r="333" spans="5:8" ht="14.25">
      <c r="E333" s="44"/>
      <c r="H333" s="45"/>
    </row>
    <row r="335" spans="2:5" ht="14.25">
      <c r="B335" s="22"/>
      <c r="C335" s="22"/>
      <c r="D335" s="18"/>
      <c r="E335" s="50"/>
    </row>
    <row r="336" spans="7:8" ht="14.25">
      <c r="G336" s="43"/>
      <c r="H336" s="46"/>
    </row>
    <row r="337" spans="7:8" ht="14.25">
      <c r="G337" s="43"/>
      <c r="H337" s="46"/>
    </row>
    <row r="338" spans="5:8" ht="14.25">
      <c r="E338" s="44"/>
      <c r="H338" s="45"/>
    </row>
    <row r="339" spans="5:7" ht="14.25">
      <c r="E339" s="51"/>
      <c r="F339" s="51"/>
      <c r="G339" s="52"/>
    </row>
    <row r="340" spans="2:7" ht="14.25">
      <c r="B340" s="22"/>
      <c r="C340" s="22"/>
      <c r="D340" s="18"/>
      <c r="E340" s="53"/>
      <c r="F340" s="53"/>
      <c r="G340" s="53"/>
    </row>
    <row r="341" ht="14.25">
      <c r="H341" s="45"/>
    </row>
    <row r="342" ht="14.25">
      <c r="H342" s="45"/>
    </row>
    <row r="343" ht="14.25">
      <c r="H343" s="45"/>
    </row>
    <row r="344" ht="14.25">
      <c r="H344" s="45"/>
    </row>
    <row r="345" ht="14.25">
      <c r="H345" s="45"/>
    </row>
    <row r="346" ht="14.25">
      <c r="H346" s="45"/>
    </row>
    <row r="347" spans="7:8" ht="14.25">
      <c r="G347" s="43"/>
      <c r="H347" s="45"/>
    </row>
    <row r="348" spans="7:8" ht="14.25">
      <c r="G348" s="43"/>
      <c r="H348" s="45"/>
    </row>
    <row r="349" spans="7:8" ht="14.25">
      <c r="G349" s="43"/>
      <c r="H349" s="46"/>
    </row>
    <row r="350" spans="7:8" ht="14.25">
      <c r="G350" s="43"/>
      <c r="H350" s="46"/>
    </row>
    <row r="351" spans="7:8" ht="14.25">
      <c r="G351" s="43"/>
      <c r="H351" s="46"/>
    </row>
    <row r="352" spans="7:8" ht="14.25">
      <c r="G352" s="43"/>
      <c r="H352" s="46"/>
    </row>
    <row r="353" spans="7:8" ht="14.25">
      <c r="G353" s="43"/>
      <c r="H353" s="46"/>
    </row>
    <row r="354" spans="7:8" ht="14.25">
      <c r="G354" s="43"/>
      <c r="H354" s="46"/>
    </row>
    <row r="355" spans="7:8" ht="14.25">
      <c r="G355" s="43"/>
      <c r="H355" s="45"/>
    </row>
    <row r="356" spans="7:8" ht="14.25">
      <c r="G356" s="43"/>
      <c r="H356" s="46"/>
    </row>
    <row r="357" spans="7:8" ht="14.25">
      <c r="G357" s="43"/>
      <c r="H357" s="46"/>
    </row>
    <row r="358" spans="7:8" ht="14.25">
      <c r="G358" s="43"/>
      <c r="H358" s="46"/>
    </row>
    <row r="359" spans="7:8" ht="14.25">
      <c r="G359" s="43"/>
      <c r="H359" s="46"/>
    </row>
    <row r="360" spans="7:8" ht="14.25">
      <c r="G360" s="43"/>
      <c r="H360" s="46"/>
    </row>
    <row r="361" spans="7:8" ht="15" customHeight="1">
      <c r="G361" s="43"/>
      <c r="H361" s="46"/>
    </row>
    <row r="362" spans="7:8" ht="14.25">
      <c r="G362" s="43"/>
      <c r="H362" s="46"/>
    </row>
    <row r="363" spans="7:8" ht="14.25">
      <c r="G363" s="43"/>
      <c r="H363" s="46"/>
    </row>
    <row r="364" spans="7:8" ht="14.25">
      <c r="G364" s="43"/>
      <c r="H364" s="45"/>
    </row>
    <row r="365" spans="7:8" ht="14.25">
      <c r="G365" s="43"/>
      <c r="H365" s="45"/>
    </row>
    <row r="366" spans="7:8" ht="14.25">
      <c r="G366" s="43"/>
      <c r="H366" s="45"/>
    </row>
    <row r="367" spans="7:8" ht="14.25">
      <c r="G367" s="43"/>
      <c r="H367" s="46"/>
    </row>
    <row r="368" spans="7:8" ht="14.25">
      <c r="G368" s="43"/>
      <c r="H368" s="46"/>
    </row>
    <row r="369" spans="7:8" ht="14.25">
      <c r="G369" s="43"/>
      <c r="H369" s="46"/>
    </row>
    <row r="370" spans="7:8" ht="14.25">
      <c r="G370" s="43"/>
      <c r="H370" s="46"/>
    </row>
    <row r="371" spans="7:8" ht="14.25">
      <c r="G371" s="43"/>
      <c r="H371" s="46"/>
    </row>
    <row r="372" spans="7:8" ht="14.25">
      <c r="G372" s="43"/>
      <c r="H372" s="46"/>
    </row>
    <row r="373" spans="7:8" ht="14.25">
      <c r="G373" s="43"/>
      <c r="H373" s="46"/>
    </row>
    <row r="374" spans="7:8" ht="14.25">
      <c r="G374" s="43"/>
      <c r="H374" s="46"/>
    </row>
    <row r="375" spans="7:8" ht="14.25">
      <c r="G375" s="43"/>
      <c r="H375" s="46"/>
    </row>
    <row r="376" spans="5:8" ht="14.25">
      <c r="E376" s="44"/>
      <c r="H376" s="45"/>
    </row>
    <row r="378" spans="2:5" ht="14.25">
      <c r="B378" s="22"/>
      <c r="C378" s="22"/>
      <c r="D378" s="18"/>
      <c r="E378" s="50"/>
    </row>
    <row r="379" ht="14.25">
      <c r="B379" s="22"/>
    </row>
    <row r="380" ht="14.25">
      <c r="G380" s="43"/>
    </row>
    <row r="381" ht="14.25">
      <c r="G381" s="43"/>
    </row>
    <row r="382" ht="14.25">
      <c r="G382" s="43"/>
    </row>
    <row r="383" ht="14.25">
      <c r="G383" s="43"/>
    </row>
    <row r="384" ht="14.25">
      <c r="G384" s="43"/>
    </row>
    <row r="385" ht="14.25">
      <c r="G385" s="43"/>
    </row>
    <row r="386" ht="14.25">
      <c r="G386" s="43"/>
    </row>
    <row r="387" ht="14.25">
      <c r="G387" s="43"/>
    </row>
    <row r="388" ht="14.25">
      <c r="G388" s="43"/>
    </row>
    <row r="389" ht="14.25">
      <c r="G389" s="43"/>
    </row>
    <row r="390" ht="14.25">
      <c r="E390" s="44"/>
    </row>
    <row r="391" spans="1:5" ht="14.25">
      <c r="A391" s="1"/>
      <c r="B391" s="1"/>
      <c r="C391" s="1"/>
      <c r="E391" s="44"/>
    </row>
    <row r="392" spans="2:5" ht="14.25">
      <c r="B392" s="22"/>
      <c r="C392" s="22"/>
      <c r="D392" s="18"/>
      <c r="E392" s="50"/>
    </row>
    <row r="393" ht="14.25">
      <c r="G393" s="43"/>
    </row>
    <row r="394" ht="14.25">
      <c r="G394" s="43"/>
    </row>
    <row r="395" ht="14.25">
      <c r="G395" s="43"/>
    </row>
    <row r="396" ht="14.25">
      <c r="G396" s="43"/>
    </row>
    <row r="397" ht="14.25">
      <c r="G397" s="43"/>
    </row>
    <row r="398" ht="14.25">
      <c r="G398" s="43"/>
    </row>
    <row r="399" ht="14.25">
      <c r="G399" s="43"/>
    </row>
    <row r="400" ht="14.25">
      <c r="G400" s="43"/>
    </row>
    <row r="401" ht="14.25">
      <c r="G401" s="43"/>
    </row>
    <row r="402" ht="14.25">
      <c r="G402" s="43"/>
    </row>
    <row r="403" ht="14.25">
      <c r="G403" s="43"/>
    </row>
    <row r="404" ht="14.25">
      <c r="G404" s="43"/>
    </row>
    <row r="405" ht="14.25">
      <c r="G405" s="43"/>
    </row>
    <row r="406" ht="14.25">
      <c r="G406" s="43"/>
    </row>
    <row r="407" ht="14.25">
      <c r="G407" s="43"/>
    </row>
    <row r="408" ht="14.25">
      <c r="G408" s="43"/>
    </row>
    <row r="409" ht="14.25">
      <c r="G409" s="43"/>
    </row>
    <row r="410" ht="14.25">
      <c r="E410" s="44"/>
    </row>
    <row r="412" spans="2:7" ht="14.25">
      <c r="B412" s="22"/>
      <c r="C412" s="22"/>
      <c r="D412" s="18"/>
      <c r="E412" s="50"/>
      <c r="G412" s="43"/>
    </row>
    <row r="413" ht="14.25">
      <c r="H413" s="46"/>
    </row>
    <row r="414" ht="14.25">
      <c r="H414" s="46"/>
    </row>
    <row r="415" spans="7:8" ht="14.25">
      <c r="G415" s="43"/>
      <c r="H415" s="46"/>
    </row>
    <row r="416" spans="7:8" ht="14.25">
      <c r="G416" s="43"/>
      <c r="H416" s="46"/>
    </row>
    <row r="417" spans="7:8" ht="14.25">
      <c r="G417" s="43"/>
      <c r="H417" s="46"/>
    </row>
    <row r="418" spans="7:8" ht="14.25">
      <c r="G418" s="43"/>
      <c r="H418" s="46"/>
    </row>
    <row r="419" spans="7:8" ht="14.25">
      <c r="G419" s="43"/>
      <c r="H419" s="46"/>
    </row>
    <row r="420" spans="7:8" ht="14.25">
      <c r="G420" s="43"/>
      <c r="H420" s="46"/>
    </row>
    <row r="421" spans="7:8" ht="14.25">
      <c r="G421" s="43"/>
      <c r="H421" s="46"/>
    </row>
    <row r="422" spans="7:8" ht="14.25">
      <c r="G422" s="43"/>
      <c r="H422" s="46"/>
    </row>
    <row r="423" spans="7:8" ht="14.25">
      <c r="G423" s="43"/>
      <c r="H423" s="46"/>
    </row>
    <row r="424" spans="7:8" ht="14.25">
      <c r="G424" s="43"/>
      <c r="H424" s="46"/>
    </row>
    <row r="425" spans="7:8" ht="14.25">
      <c r="G425" s="43"/>
      <c r="H425" s="46"/>
    </row>
    <row r="426" spans="7:8" ht="14.25">
      <c r="G426" s="43"/>
      <c r="H426" s="46"/>
    </row>
    <row r="427" spans="7:8" ht="14.25">
      <c r="G427" s="43"/>
      <c r="H427" s="46"/>
    </row>
    <row r="428" spans="7:8" ht="14.25">
      <c r="G428" s="43"/>
      <c r="H428" s="46"/>
    </row>
    <row r="429" spans="7:8" ht="14.25">
      <c r="G429" s="43"/>
      <c r="H429" s="46"/>
    </row>
    <row r="430" spans="7:8" ht="14.25">
      <c r="G430" s="43"/>
      <c r="H430" s="46"/>
    </row>
    <row r="431" spans="7:8" ht="14.25">
      <c r="G431" s="43"/>
      <c r="H431" s="46"/>
    </row>
    <row r="432" spans="7:8" ht="14.25">
      <c r="G432" s="43"/>
      <c r="H432" s="46"/>
    </row>
    <row r="433" spans="7:8" ht="14.25">
      <c r="G433" s="43"/>
      <c r="H433" s="46"/>
    </row>
    <row r="434" spans="5:8" ht="14.25">
      <c r="E434" s="44"/>
      <c r="H434" s="45"/>
    </row>
    <row r="436" spans="2:5" ht="14.25">
      <c r="B436" s="22"/>
      <c r="C436" s="22"/>
      <c r="D436" s="18"/>
      <c r="E436" s="50"/>
    </row>
    <row r="438" ht="14.25">
      <c r="H438" s="46"/>
    </row>
    <row r="439" ht="14.25">
      <c r="H439" s="46"/>
    </row>
    <row r="440" ht="14.25">
      <c r="H440" s="46"/>
    </row>
    <row r="441" spans="7:8" ht="14.25">
      <c r="G441" s="43"/>
      <c r="H441" s="46"/>
    </row>
    <row r="442" spans="7:8" ht="14.25">
      <c r="G442" s="43"/>
      <c r="H442" s="46"/>
    </row>
    <row r="443" spans="7:8" ht="14.25">
      <c r="G443" s="43"/>
      <c r="H443" s="46"/>
    </row>
    <row r="444" spans="7:8" ht="14.25">
      <c r="G444" s="43"/>
      <c r="H444" s="46"/>
    </row>
    <row r="445" spans="7:8" ht="14.25">
      <c r="G445" s="43"/>
      <c r="H445" s="46"/>
    </row>
    <row r="446" spans="7:8" ht="14.25">
      <c r="G446" s="43"/>
      <c r="H446" s="46"/>
    </row>
    <row r="447" spans="7:8" ht="14.25">
      <c r="G447" s="43"/>
      <c r="H447" s="46"/>
    </row>
    <row r="448" spans="7:8" ht="14.25">
      <c r="G448" s="43"/>
      <c r="H448" s="46"/>
    </row>
    <row r="449" spans="7:8" ht="14.25">
      <c r="G449" s="43"/>
      <c r="H449" s="46"/>
    </row>
    <row r="450" spans="7:8" ht="14.25">
      <c r="G450" s="43"/>
      <c r="H450" s="46"/>
    </row>
    <row r="451" spans="7:8" ht="14.25">
      <c r="G451" s="43"/>
      <c r="H451" s="45"/>
    </row>
    <row r="452" spans="7:8" ht="14.25">
      <c r="G452" s="43"/>
      <c r="H452" s="45"/>
    </row>
    <row r="453" spans="7:8" ht="14.25">
      <c r="G453" s="43"/>
      <c r="H453" s="45"/>
    </row>
    <row r="454" spans="7:8" ht="14.25">
      <c r="G454" s="43"/>
      <c r="H454" s="45"/>
    </row>
    <row r="455" spans="7:8" ht="14.25">
      <c r="G455" s="43"/>
      <c r="H455" s="45"/>
    </row>
    <row r="456" spans="7:8" ht="14.25">
      <c r="G456" s="43"/>
      <c r="H456" s="45"/>
    </row>
    <row r="457" spans="7:8" ht="14.25">
      <c r="G457" s="43"/>
      <c r="H457" s="46"/>
    </row>
    <row r="458" spans="7:8" ht="14.25">
      <c r="G458" s="43"/>
      <c r="H458" s="46"/>
    </row>
    <row r="459" spans="7:8" ht="14.25">
      <c r="G459" s="43"/>
      <c r="H459" s="46"/>
    </row>
    <row r="460" spans="7:8" ht="14.25">
      <c r="G460" s="43"/>
      <c r="H460" s="46"/>
    </row>
    <row r="461" spans="7:8" ht="14.25">
      <c r="G461" s="43"/>
      <c r="H461" s="46"/>
    </row>
    <row r="462" spans="7:8" ht="14.25">
      <c r="G462" s="43"/>
      <c r="H462" s="46"/>
    </row>
    <row r="463" spans="7:8" ht="14.25">
      <c r="G463" s="43"/>
      <c r="H463" s="46"/>
    </row>
    <row r="464" spans="7:8" ht="14.25">
      <c r="G464" s="43"/>
      <c r="H464" s="46"/>
    </row>
    <row r="465" spans="7:8" ht="14.25">
      <c r="G465" s="43"/>
      <c r="H465" s="46"/>
    </row>
    <row r="466" spans="5:8" ht="14.25">
      <c r="E466" s="44"/>
      <c r="H466" s="45"/>
    </row>
    <row r="467" spans="5:7" ht="14.25">
      <c r="E467" s="54"/>
      <c r="F467" s="54"/>
      <c r="G467" s="54"/>
    </row>
    <row r="468" spans="2:7" ht="14.25">
      <c r="B468" s="22"/>
      <c r="D468" s="18"/>
      <c r="E468" s="54"/>
      <c r="F468" s="54"/>
      <c r="G468" s="54"/>
    </row>
    <row r="469" ht="14.25">
      <c r="E469" s="44"/>
    </row>
    <row r="470" spans="5:7" ht="14.25">
      <c r="E470" s="54"/>
      <c r="F470" s="54"/>
      <c r="G470" s="54"/>
    </row>
    <row r="471" spans="2:5" ht="14.25">
      <c r="B471" s="22"/>
      <c r="C471" s="22"/>
      <c r="D471" s="18"/>
      <c r="E471" s="50"/>
    </row>
    <row r="472" spans="7:8" ht="14.25">
      <c r="G472" s="43"/>
      <c r="H472" s="46"/>
    </row>
    <row r="474" spans="2:5" ht="14.25">
      <c r="B474" s="22"/>
      <c r="C474" s="22"/>
      <c r="D474" s="18"/>
      <c r="E474" s="50"/>
    </row>
    <row r="475" spans="7:8" ht="14.25">
      <c r="G475" s="43"/>
      <c r="H475" s="46"/>
    </row>
    <row r="476" spans="7:8" ht="14.25">
      <c r="G476" s="43"/>
      <c r="H476" s="46"/>
    </row>
    <row r="477" spans="5:8" ht="14.25">
      <c r="E477" s="44"/>
      <c r="H477" s="45"/>
    </row>
    <row r="478" spans="5:7" ht="14.25">
      <c r="E478" s="54"/>
      <c r="F478" s="54"/>
      <c r="G478" s="54"/>
    </row>
    <row r="479" spans="2:5" ht="14.25">
      <c r="B479" s="22"/>
      <c r="C479" s="22"/>
      <c r="D479" s="18"/>
      <c r="E479" s="50"/>
    </row>
    <row r="480" spans="2:8" ht="14.25">
      <c r="B480" s="22"/>
      <c r="H480" s="45"/>
    </row>
    <row r="481" spans="7:8" ht="14.25">
      <c r="G481" s="43"/>
      <c r="H481" s="46"/>
    </row>
    <row r="482" spans="7:8" ht="14.25">
      <c r="G482" s="43"/>
      <c r="H482" s="45"/>
    </row>
    <row r="483" spans="7:8" ht="14.25">
      <c r="G483" s="43"/>
      <c r="H483" s="45"/>
    </row>
    <row r="484" spans="7:8" ht="14.25">
      <c r="G484" s="43"/>
      <c r="H484" s="45"/>
    </row>
    <row r="485" spans="7:8" ht="14.25">
      <c r="G485" s="43"/>
      <c r="H485" s="45"/>
    </row>
    <row r="486" spans="7:8" ht="14.25">
      <c r="G486" s="43"/>
      <c r="H486" s="45"/>
    </row>
    <row r="487" spans="7:8" ht="14.25">
      <c r="G487" s="43"/>
      <c r="H487" s="45"/>
    </row>
    <row r="488" spans="7:8" ht="14.25">
      <c r="G488" s="43"/>
      <c r="H488" s="45"/>
    </row>
    <row r="489" spans="7:8" ht="14.25">
      <c r="G489" s="43"/>
      <c r="H489" s="45"/>
    </row>
    <row r="490" spans="7:8" ht="14.25">
      <c r="G490" s="43"/>
      <c r="H490" s="45"/>
    </row>
    <row r="491" spans="7:8" ht="14.25">
      <c r="G491" s="43"/>
      <c r="H491" s="46"/>
    </row>
    <row r="492" spans="7:8" ht="14.25">
      <c r="G492" s="43"/>
      <c r="H492" s="46"/>
    </row>
    <row r="493" spans="7:8" ht="14.25">
      <c r="G493" s="43"/>
      <c r="H493" s="46"/>
    </row>
    <row r="494" spans="7:8" ht="14.25">
      <c r="G494" s="43"/>
      <c r="H494" s="46"/>
    </row>
    <row r="495" spans="7:8" ht="14.25">
      <c r="G495" s="43"/>
      <c r="H495" s="46"/>
    </row>
    <row r="496" spans="7:8" ht="14.25">
      <c r="G496" s="43"/>
      <c r="H496" s="46"/>
    </row>
    <row r="497" ht="14.25">
      <c r="E497" s="44"/>
    </row>
    <row r="498" spans="5:7" ht="14.25">
      <c r="E498" s="54"/>
      <c r="F498" s="54"/>
      <c r="G498" s="54"/>
    </row>
    <row r="499" spans="2:5" ht="14.25">
      <c r="B499" s="22"/>
      <c r="C499" s="22"/>
      <c r="D499" s="18"/>
      <c r="E499" s="50"/>
    </row>
    <row r="500" ht="14.25">
      <c r="G500" s="43"/>
    </row>
    <row r="501" spans="5:7" ht="14.25">
      <c r="E501" s="51"/>
      <c r="F501" s="51"/>
      <c r="G501" s="52"/>
    </row>
    <row r="502" spans="2:7" ht="14.25">
      <c r="B502" s="22"/>
      <c r="C502" s="22"/>
      <c r="D502" s="18"/>
      <c r="E502" s="53"/>
      <c r="F502" s="53"/>
      <c r="G502" s="53"/>
    </row>
    <row r="503" ht="14.25">
      <c r="H503" s="46"/>
    </row>
    <row r="504" ht="14.25">
      <c r="H504" s="46"/>
    </row>
    <row r="505" ht="14.25">
      <c r="H505" s="46"/>
    </row>
    <row r="506" ht="14.25">
      <c r="H506" s="46"/>
    </row>
    <row r="507" ht="14.25">
      <c r="H507" s="46"/>
    </row>
    <row r="508" spans="7:8" ht="14.25">
      <c r="G508" s="43"/>
      <c r="H508" s="45"/>
    </row>
    <row r="509" spans="7:8" ht="14.25">
      <c r="G509" s="43"/>
      <c r="H509" s="45"/>
    </row>
    <row r="510" spans="7:8" ht="14.25">
      <c r="G510" s="43"/>
      <c r="H510" s="45"/>
    </row>
    <row r="511" spans="7:8" ht="14.25">
      <c r="G511" s="43"/>
      <c r="H511" s="45"/>
    </row>
    <row r="512" spans="7:8" ht="14.25">
      <c r="G512" s="43"/>
      <c r="H512" s="45"/>
    </row>
    <row r="513" spans="7:8" ht="14.25">
      <c r="G513" s="43"/>
      <c r="H513" s="45"/>
    </row>
    <row r="514" spans="7:8" ht="14.25">
      <c r="G514" s="43"/>
      <c r="H514" s="45"/>
    </row>
    <row r="515" spans="7:8" ht="14.25">
      <c r="G515" s="43"/>
      <c r="H515" s="45"/>
    </row>
    <row r="516" spans="7:8" ht="14.25">
      <c r="G516" s="43"/>
      <c r="H516" s="45"/>
    </row>
    <row r="517" spans="7:8" ht="14.25">
      <c r="G517" s="43"/>
      <c r="H517" s="45"/>
    </row>
    <row r="518" spans="7:8" ht="14.25">
      <c r="G518" s="43"/>
      <c r="H518" s="45"/>
    </row>
    <row r="519" spans="7:8" ht="14.25">
      <c r="G519" s="43"/>
      <c r="H519" s="45"/>
    </row>
    <row r="520" spans="7:8" ht="14.25">
      <c r="G520" s="43"/>
      <c r="H520" s="45"/>
    </row>
    <row r="521" spans="7:8" ht="14.25">
      <c r="G521" s="43"/>
      <c r="H521" s="45"/>
    </row>
    <row r="522" spans="7:8" ht="14.25">
      <c r="G522" s="43"/>
      <c r="H522" s="45"/>
    </row>
    <row r="523" spans="7:8" ht="14.25">
      <c r="G523" s="43"/>
      <c r="H523" s="45"/>
    </row>
    <row r="524" spans="7:8" ht="14.25">
      <c r="G524" s="43"/>
      <c r="H524" s="45"/>
    </row>
    <row r="525" spans="7:8" ht="14.25">
      <c r="G525" s="43"/>
      <c r="H525" s="45"/>
    </row>
    <row r="526" spans="7:8" ht="14.25">
      <c r="G526" s="43"/>
      <c r="H526" s="45"/>
    </row>
    <row r="527" spans="7:8" ht="14.25">
      <c r="G527" s="43"/>
      <c r="H527" s="45"/>
    </row>
    <row r="528" spans="7:8" ht="14.25">
      <c r="G528" s="43"/>
      <c r="H528" s="45"/>
    </row>
    <row r="529" spans="7:8" ht="14.25">
      <c r="G529" s="43"/>
      <c r="H529" s="45"/>
    </row>
    <row r="530" spans="7:8" ht="14.25">
      <c r="G530" s="43"/>
      <c r="H530" s="45"/>
    </row>
    <row r="531" spans="7:8" ht="14.25">
      <c r="G531" s="43"/>
      <c r="H531" s="45"/>
    </row>
    <row r="532" spans="7:8" ht="14.25">
      <c r="G532" s="43"/>
      <c r="H532" s="45"/>
    </row>
    <row r="533" spans="7:8" ht="14.25">
      <c r="G533" s="43"/>
      <c r="H533" s="46"/>
    </row>
    <row r="534" spans="7:8" ht="14.25">
      <c r="G534" s="43"/>
      <c r="H534" s="46"/>
    </row>
    <row r="535" spans="7:8" ht="14.25">
      <c r="G535" s="43"/>
      <c r="H535" s="46"/>
    </row>
    <row r="536" spans="7:8" ht="14.25">
      <c r="G536" s="43"/>
      <c r="H536" s="46"/>
    </row>
    <row r="537" spans="7:8" ht="14.25">
      <c r="G537" s="43"/>
      <c r="H537" s="46"/>
    </row>
    <row r="538" spans="7:8" ht="14.25">
      <c r="G538" s="43"/>
      <c r="H538" s="46"/>
    </row>
    <row r="539" spans="7:8" ht="14.25">
      <c r="G539" s="43"/>
      <c r="H539" s="46"/>
    </row>
    <row r="540" spans="7:8" ht="14.25">
      <c r="G540" s="43"/>
      <c r="H540" s="46"/>
    </row>
    <row r="541" spans="5:8" ht="14.25">
      <c r="E541" s="44"/>
      <c r="H541" s="45"/>
    </row>
    <row r="543" spans="2:5" ht="14.25">
      <c r="B543" s="22"/>
      <c r="C543" s="22"/>
      <c r="D543" s="18"/>
      <c r="E543" s="50"/>
    </row>
    <row r="544" spans="6:7" ht="14.25">
      <c r="F544" s="43"/>
      <c r="G544" s="43"/>
    </row>
    <row r="546" spans="2:8" ht="14.25">
      <c r="B546" s="22"/>
      <c r="C546" s="22"/>
      <c r="D546" s="18"/>
      <c r="G546" s="43"/>
      <c r="H546" s="46"/>
    </row>
    <row r="548" spans="2:5" ht="14.25">
      <c r="B548" s="22"/>
      <c r="C548" s="22"/>
      <c r="D548" s="18"/>
      <c r="E548" s="50"/>
    </row>
    <row r="549" ht="14.25">
      <c r="H549" s="45"/>
    </row>
    <row r="551" spans="2:5" ht="14.25">
      <c r="B551" s="22"/>
      <c r="C551" s="22"/>
      <c r="D551" s="18"/>
      <c r="E551" s="50"/>
    </row>
    <row r="552" ht="14.25">
      <c r="H552" s="46"/>
    </row>
    <row r="553" ht="14.25">
      <c r="H553" s="45"/>
    </row>
    <row r="554" ht="14.25">
      <c r="H554" s="45"/>
    </row>
    <row r="555" ht="14.25">
      <c r="H555" s="45"/>
    </row>
    <row r="556" ht="14.25">
      <c r="H556" s="45"/>
    </row>
    <row r="557" ht="14.25">
      <c r="H557" s="45"/>
    </row>
    <row r="558" ht="14.25">
      <c r="H558" s="45"/>
    </row>
    <row r="559" ht="14.25">
      <c r="H559" s="45"/>
    </row>
    <row r="560" ht="14.25">
      <c r="H560" s="45"/>
    </row>
    <row r="561" ht="14.25">
      <c r="H561" s="45"/>
    </row>
    <row r="562" ht="14.25">
      <c r="H562" s="45"/>
    </row>
    <row r="563" ht="14.25">
      <c r="H563" s="45"/>
    </row>
    <row r="564" ht="14.25">
      <c r="H564" s="46"/>
    </row>
    <row r="565" ht="14.25">
      <c r="H565" s="45"/>
    </row>
    <row r="566" ht="14.25">
      <c r="H566" s="45"/>
    </row>
    <row r="567" ht="14.25">
      <c r="H567" s="45"/>
    </row>
    <row r="568" ht="14.25">
      <c r="H568" s="45"/>
    </row>
    <row r="569" ht="14.25">
      <c r="H569" s="45"/>
    </row>
    <row r="570" ht="14.25">
      <c r="H570" s="45"/>
    </row>
    <row r="571" spans="5:8" ht="14.25">
      <c r="E571" s="44"/>
      <c r="H571" s="45"/>
    </row>
    <row r="573" spans="2:8" ht="14.25">
      <c r="B573" s="22"/>
      <c r="C573" s="22"/>
      <c r="D573" s="18"/>
      <c r="H573" s="45"/>
    </row>
    <row r="575" spans="2:5" ht="14.25">
      <c r="B575" s="22"/>
      <c r="C575" s="22"/>
      <c r="D575" s="18"/>
      <c r="E575" s="50"/>
    </row>
    <row r="576" ht="14.25">
      <c r="H576" s="45"/>
    </row>
    <row r="578" spans="2:5" ht="14.25">
      <c r="B578" s="22"/>
      <c r="C578" s="22"/>
      <c r="D578" s="18"/>
      <c r="E578" s="50"/>
    </row>
    <row r="581" ht="14.25">
      <c r="E581" s="44"/>
    </row>
    <row r="582" spans="5:7" ht="14.25">
      <c r="E582" s="54"/>
      <c r="F582" s="54"/>
      <c r="G582" s="54"/>
    </row>
    <row r="583" spans="2:5" ht="14.25">
      <c r="B583" s="22"/>
      <c r="C583" s="22"/>
      <c r="D583" s="18"/>
      <c r="E583" s="50"/>
    </row>
    <row r="584" ht="14.25">
      <c r="H584" s="45"/>
    </row>
    <row r="585" ht="14.25">
      <c r="H585" s="45"/>
    </row>
    <row r="586" ht="14.25">
      <c r="H586" s="45"/>
    </row>
    <row r="587" ht="14.25">
      <c r="H587" s="45"/>
    </row>
    <row r="588" ht="14.25">
      <c r="H588" s="45"/>
    </row>
    <row r="589" spans="2:5" ht="14.25">
      <c r="B589" s="22"/>
      <c r="C589" s="22"/>
      <c r="D589" s="18"/>
      <c r="E589" s="50"/>
    </row>
    <row r="590" ht="14.25">
      <c r="H590" s="45"/>
    </row>
    <row r="592" spans="2:5" ht="14.25">
      <c r="B592" s="22"/>
      <c r="C592" s="22"/>
      <c r="D592" s="18"/>
      <c r="E592" s="50"/>
    </row>
    <row r="593" ht="14.25">
      <c r="H593" s="45"/>
    </row>
    <row r="594" ht="14.25">
      <c r="H594" s="45"/>
    </row>
    <row r="595" ht="14.25">
      <c r="H595" s="45"/>
    </row>
    <row r="596" spans="5:8" ht="14.25">
      <c r="E596" s="44"/>
      <c r="H596" s="45"/>
    </row>
    <row r="598" spans="2:5" ht="14.25">
      <c r="B598" s="22"/>
      <c r="C598" s="22"/>
      <c r="D598" s="18"/>
      <c r="E598" s="50"/>
    </row>
    <row r="601" ht="14.25">
      <c r="E601" s="44"/>
    </row>
    <row r="603" spans="2:5" ht="14.25">
      <c r="B603" s="22"/>
      <c r="C603" s="22"/>
      <c r="D603" s="18"/>
      <c r="E603" s="50"/>
    </row>
    <row r="604" spans="2:8" ht="14.25">
      <c r="B604" s="22"/>
      <c r="H604" s="45"/>
    </row>
    <row r="605" spans="5:8" ht="14.25">
      <c r="E605" s="44"/>
      <c r="H605" s="45"/>
    </row>
    <row r="606" ht="14.25">
      <c r="H606" s="46"/>
    </row>
    <row r="607" ht="14.25">
      <c r="E607" s="50"/>
    </row>
    <row r="608" spans="2:5" ht="14.25">
      <c r="B608" s="22"/>
      <c r="C608" s="22"/>
      <c r="D608" s="18"/>
      <c r="E608" s="50"/>
    </row>
    <row r="609" ht="14.25">
      <c r="H609" s="45"/>
    </row>
    <row r="610" ht="14.25">
      <c r="H610" s="45"/>
    </row>
    <row r="611" ht="14.25">
      <c r="H611" s="45"/>
    </row>
    <row r="612" ht="14.25">
      <c r="H612" s="45"/>
    </row>
    <row r="613" ht="14.25">
      <c r="H613" s="45"/>
    </row>
    <row r="614" ht="14.25">
      <c r="H614" s="45"/>
    </row>
    <row r="615" spans="7:8" ht="14.25">
      <c r="G615" s="43"/>
      <c r="H615" s="45"/>
    </row>
    <row r="616" spans="7:8" ht="14.25">
      <c r="G616" s="43"/>
      <c r="H616" s="45"/>
    </row>
    <row r="617" spans="7:8" ht="14.25">
      <c r="G617" s="43"/>
      <c r="H617" s="45"/>
    </row>
    <row r="618" ht="14.25">
      <c r="H618" s="45"/>
    </row>
    <row r="619" ht="14.25">
      <c r="H619" s="45"/>
    </row>
    <row r="620" ht="14.25">
      <c r="H620" s="45"/>
    </row>
    <row r="621" ht="14.25">
      <c r="H621" s="45"/>
    </row>
    <row r="622" spans="5:8" ht="14.25">
      <c r="E622" s="44"/>
      <c r="H622" s="45"/>
    </row>
    <row r="624" ht="14.25">
      <c r="H624" s="45"/>
    </row>
    <row r="625" spans="5:8" ht="14.25">
      <c r="E625" s="44"/>
      <c r="H625" s="45"/>
    </row>
    <row r="626" ht="14.25">
      <c r="H626" s="45"/>
    </row>
    <row r="627" spans="5:8" ht="14.25">
      <c r="E627" s="44"/>
      <c r="H627" s="45"/>
    </row>
    <row r="628" ht="14.25">
      <c r="H628" s="45"/>
    </row>
    <row r="629" spans="6:8" ht="16.5">
      <c r="F629" s="48"/>
      <c r="H629" s="45"/>
    </row>
    <row r="630" spans="7:8" ht="16.5">
      <c r="G630" s="43"/>
      <c r="H630" s="49"/>
    </row>
    <row r="631" ht="14.25">
      <c r="H631" s="45"/>
    </row>
    <row r="632" spans="6:8" ht="14.25">
      <c r="F632" s="43"/>
      <c r="G632" s="43"/>
      <c r="H632" s="46"/>
    </row>
    <row r="633" spans="4:8" ht="14.25">
      <c r="D633" s="18"/>
      <c r="E633" s="50"/>
      <c r="H633" s="45"/>
    </row>
    <row r="634" ht="14.25">
      <c r="E634" s="44"/>
    </row>
    <row r="635" spans="4:5" ht="14.25">
      <c r="D635" s="18"/>
      <c r="E635" s="50"/>
    </row>
    <row r="636" ht="14.25">
      <c r="E636" s="54"/>
    </row>
    <row r="637" spans="4:5" ht="14.25">
      <c r="D637" s="18"/>
      <c r="E637" s="50"/>
    </row>
    <row r="638" spans="4:5" ht="14.25">
      <c r="D638" s="18"/>
      <c r="E638" s="50"/>
    </row>
    <row r="639" spans="4:5" ht="14.25">
      <c r="D639" s="18"/>
      <c r="E639" s="50"/>
    </row>
    <row r="640" spans="4:7" ht="14.25">
      <c r="D640" s="18"/>
      <c r="E640" s="50"/>
      <c r="F640" s="54"/>
      <c r="G640" s="54"/>
    </row>
    <row r="641" spans="1:5" ht="14.25">
      <c r="A641" s="1"/>
      <c r="B641" s="1"/>
      <c r="C641" s="1"/>
      <c r="E641" s="44"/>
    </row>
    <row r="642" spans="4:8" ht="14.25">
      <c r="D642" s="20"/>
      <c r="G642" s="43"/>
      <c r="H642" s="46"/>
    </row>
    <row r="643" spans="4:8" ht="14.25">
      <c r="D643" s="20"/>
      <c r="G643" s="43"/>
      <c r="H643" s="46"/>
    </row>
    <row r="644" spans="4:8" ht="14.25">
      <c r="D644" s="20"/>
      <c r="G644" s="43"/>
      <c r="H644" s="46"/>
    </row>
    <row r="645" spans="4:8" ht="14.25">
      <c r="D645" s="20"/>
      <c r="G645" s="43"/>
      <c r="H645" s="46"/>
    </row>
    <row r="646" spans="4:8" ht="14.25">
      <c r="D646" s="20"/>
      <c r="G646" s="43"/>
      <c r="H646" s="46"/>
    </row>
    <row r="647" spans="4:8" ht="14.25">
      <c r="D647" s="20"/>
      <c r="G647" s="43"/>
      <c r="H647" s="46"/>
    </row>
    <row r="648" spans="4:8" ht="14.25">
      <c r="D648" s="20"/>
      <c r="G648" s="43"/>
      <c r="H648" s="46"/>
    </row>
    <row r="649" spans="4:8" ht="14.25">
      <c r="D649" s="20"/>
      <c r="G649" s="43"/>
      <c r="H649" s="46"/>
    </row>
    <row r="650" spans="4:8" ht="14.25">
      <c r="D650" s="20"/>
      <c r="G650" s="43"/>
      <c r="H650" s="46"/>
    </row>
    <row r="651" spans="1:8" ht="14.25">
      <c r="A651" s="1"/>
      <c r="B651" s="1"/>
      <c r="C651" s="1"/>
      <c r="F651" s="43"/>
      <c r="G651" s="43"/>
      <c r="H651" s="46"/>
    </row>
    <row r="652" spans="1:5" ht="14.25">
      <c r="A652" s="1"/>
      <c r="B652" s="1"/>
      <c r="C652" s="1"/>
      <c r="E652" s="44"/>
    </row>
    <row r="653" spans="4:7" ht="14.25">
      <c r="D653" s="18"/>
      <c r="E653" s="50"/>
      <c r="F653" s="54"/>
      <c r="G653" s="54"/>
    </row>
    <row r="654" spans="2:5" ht="14.25">
      <c r="B654" s="22"/>
      <c r="C654" s="22"/>
      <c r="D654" s="18"/>
      <c r="E654" s="50"/>
    </row>
    <row r="655" ht="14.25">
      <c r="H655" s="46"/>
    </row>
    <row r="656" spans="7:8" ht="14.25">
      <c r="G656" s="43"/>
      <c r="H656" s="46"/>
    </row>
    <row r="657" spans="7:8" ht="14.25">
      <c r="G657" s="43"/>
      <c r="H657" s="46"/>
    </row>
    <row r="658" spans="7:8" ht="14.25">
      <c r="G658" s="43"/>
      <c r="H658" s="46"/>
    </row>
    <row r="659" spans="7:8" ht="14.25">
      <c r="G659" s="43"/>
      <c r="H659" s="46"/>
    </row>
    <row r="660" spans="7:8" ht="14.25">
      <c r="G660" s="43"/>
      <c r="H660" s="46"/>
    </row>
    <row r="661" spans="7:8" ht="14.25">
      <c r="G661" s="43"/>
      <c r="H661" s="46"/>
    </row>
    <row r="662" spans="7:8" ht="14.25">
      <c r="G662" s="43"/>
      <c r="H662" s="46"/>
    </row>
    <row r="663" spans="7:8" ht="14.25">
      <c r="G663" s="43"/>
      <c r="H663" s="46"/>
    </row>
    <row r="664" spans="7:8" ht="14.25">
      <c r="G664" s="43"/>
      <c r="H664" s="46"/>
    </row>
    <row r="665" spans="7:8" ht="14.25">
      <c r="G665" s="43"/>
      <c r="H665" s="46"/>
    </row>
    <row r="666" spans="7:8" ht="14.25">
      <c r="G666" s="43"/>
      <c r="H666" s="46"/>
    </row>
    <row r="667" spans="7:8" ht="14.25">
      <c r="G667" s="43"/>
      <c r="H667" s="46"/>
    </row>
    <row r="668" spans="7:8" ht="14.25">
      <c r="G668" s="43"/>
      <c r="H668" s="46"/>
    </row>
    <row r="669" spans="7:8" ht="14.25">
      <c r="G669" s="43"/>
      <c r="H669" s="46"/>
    </row>
    <row r="670" spans="7:8" ht="14.25">
      <c r="G670" s="43"/>
      <c r="H670" s="46"/>
    </row>
    <row r="671" spans="7:8" ht="14.25">
      <c r="G671" s="43"/>
      <c r="H671" s="46"/>
    </row>
    <row r="672" spans="7:8" ht="14.25">
      <c r="G672" s="43"/>
      <c r="H672" s="46"/>
    </row>
    <row r="673" spans="7:8" ht="14.25">
      <c r="G673" s="43"/>
      <c r="H673" s="46"/>
    </row>
    <row r="674" spans="7:8" ht="14.25">
      <c r="G674" s="43"/>
      <c r="H674" s="46"/>
    </row>
    <row r="675" spans="7:8" ht="14.25">
      <c r="G675" s="43"/>
      <c r="H675" s="46"/>
    </row>
    <row r="676" spans="7:8" ht="14.25">
      <c r="G676" s="43"/>
      <c r="H676" s="46"/>
    </row>
    <row r="677" spans="7:8" ht="14.25">
      <c r="G677" s="43"/>
      <c r="H677" s="46"/>
    </row>
    <row r="678" spans="5:8" ht="14.25">
      <c r="E678" s="44"/>
      <c r="H678" s="45"/>
    </row>
    <row r="679" spans="6:7" ht="14.25">
      <c r="F679" s="54"/>
      <c r="G679" s="54"/>
    </row>
    <row r="680" spans="2:5" ht="14.25">
      <c r="B680" s="22"/>
      <c r="C680" s="22"/>
      <c r="D680" s="18"/>
      <c r="E680" s="50"/>
    </row>
    <row r="683" spans="7:8" ht="14.25">
      <c r="G683" s="43"/>
      <c r="H683" s="46"/>
    </row>
    <row r="684" spans="7:8" ht="14.25">
      <c r="G684" s="43"/>
      <c r="H684" s="46"/>
    </row>
    <row r="685" spans="7:8" ht="14.25">
      <c r="G685" s="43"/>
      <c r="H685" s="46"/>
    </row>
    <row r="686" spans="7:8" ht="14.25">
      <c r="G686" s="43"/>
      <c r="H686" s="46"/>
    </row>
    <row r="687" spans="7:8" ht="14.25">
      <c r="G687" s="43"/>
      <c r="H687" s="46"/>
    </row>
    <row r="688" spans="7:8" ht="14.25">
      <c r="G688" s="43"/>
      <c r="H688" s="46"/>
    </row>
    <row r="689" spans="7:8" ht="14.25">
      <c r="G689" s="43"/>
      <c r="H689" s="46"/>
    </row>
    <row r="690" spans="7:8" ht="14.25">
      <c r="G690" s="43"/>
      <c r="H690" s="46"/>
    </row>
    <row r="691" spans="7:8" ht="14.25">
      <c r="G691" s="43"/>
      <c r="H691" s="46"/>
    </row>
    <row r="692" spans="7:8" ht="14.25">
      <c r="G692" s="43"/>
      <c r="H692" s="46"/>
    </row>
    <row r="693" spans="7:8" ht="14.25">
      <c r="G693" s="43"/>
      <c r="H693" s="46"/>
    </row>
    <row r="694" spans="7:8" ht="14.25">
      <c r="G694" s="43"/>
      <c r="H694" s="46"/>
    </row>
    <row r="695" spans="7:8" ht="14.25">
      <c r="G695" s="43"/>
      <c r="H695" s="46"/>
    </row>
    <row r="696" spans="7:8" ht="14.25">
      <c r="G696" s="43"/>
      <c r="H696" s="46"/>
    </row>
    <row r="697" spans="7:8" ht="14.25">
      <c r="G697" s="43"/>
      <c r="H697" s="46"/>
    </row>
    <row r="698" spans="7:8" ht="14.25">
      <c r="G698" s="43"/>
      <c r="H698" s="46"/>
    </row>
    <row r="699" spans="7:8" ht="14.25">
      <c r="G699" s="43"/>
      <c r="H699" s="46"/>
    </row>
    <row r="700" spans="7:8" ht="14.25">
      <c r="G700" s="43"/>
      <c r="H700" s="46"/>
    </row>
    <row r="701" spans="7:8" ht="14.25">
      <c r="G701" s="43"/>
      <c r="H701" s="46"/>
    </row>
    <row r="702" spans="7:8" ht="14.25">
      <c r="G702" s="43"/>
      <c r="H702" s="46"/>
    </row>
    <row r="703" spans="1:8" ht="14.25">
      <c r="A703" s="1"/>
      <c r="G703" s="43"/>
      <c r="H703" s="46"/>
    </row>
    <row r="704" spans="7:8" ht="14.25">
      <c r="G704" s="43"/>
      <c r="H704" s="46"/>
    </row>
    <row r="705" spans="7:8" ht="14.25">
      <c r="G705" s="43"/>
      <c r="H705" s="46"/>
    </row>
    <row r="706" spans="7:8" ht="14.25">
      <c r="G706" s="43"/>
      <c r="H706" s="46"/>
    </row>
    <row r="707" spans="6:8" ht="14.25">
      <c r="F707" s="43"/>
      <c r="G707" s="43"/>
      <c r="H707" s="46"/>
    </row>
    <row r="709" ht="14.25">
      <c r="D709" s="18"/>
    </row>
    <row r="712" ht="14.25">
      <c r="G712" s="43"/>
    </row>
    <row r="713" ht="14.25">
      <c r="G713" s="43"/>
    </row>
    <row r="714" ht="14.25">
      <c r="G714" s="43"/>
    </row>
    <row r="715" ht="14.25">
      <c r="G715" s="43"/>
    </row>
    <row r="716" ht="14.25">
      <c r="G716" s="43"/>
    </row>
    <row r="717" ht="14.25">
      <c r="G717" s="43"/>
    </row>
    <row r="718" ht="14.25">
      <c r="G718" s="43"/>
    </row>
    <row r="719" ht="14.25">
      <c r="G719" s="43"/>
    </row>
    <row r="720" spans="7:8" ht="14.25">
      <c r="G720" s="43"/>
      <c r="H720" s="46"/>
    </row>
    <row r="721" spans="7:8" ht="14.25">
      <c r="G721" s="43"/>
      <c r="H721" s="46"/>
    </row>
    <row r="722" spans="7:8" ht="14.25">
      <c r="G722" s="43"/>
      <c r="H722" s="46"/>
    </row>
    <row r="723" spans="7:8" ht="14.25">
      <c r="G723" s="43"/>
      <c r="H723" s="46"/>
    </row>
    <row r="724" spans="7:8" ht="14.25">
      <c r="G724" s="43"/>
      <c r="H724" s="46"/>
    </row>
    <row r="725" spans="7:8" ht="14.25">
      <c r="G725" s="43"/>
      <c r="H725" s="46"/>
    </row>
    <row r="726" spans="7:8" ht="14.25">
      <c r="G726" s="43"/>
      <c r="H726" s="46"/>
    </row>
    <row r="727" spans="7:8" ht="14.25">
      <c r="G727" s="43"/>
      <c r="H727" s="46"/>
    </row>
    <row r="728" spans="7:8" ht="14.25">
      <c r="G728" s="43"/>
      <c r="H728" s="46"/>
    </row>
    <row r="729" spans="7:8" ht="14.25">
      <c r="G729" s="43"/>
      <c r="H729" s="46"/>
    </row>
    <row r="730" spans="7:8" ht="14.25">
      <c r="G730" s="43"/>
      <c r="H730" s="46"/>
    </row>
    <row r="731" spans="7:8" ht="14.25">
      <c r="G731" s="43"/>
      <c r="H731" s="46"/>
    </row>
    <row r="732" spans="7:8" ht="14.25">
      <c r="G732" s="43"/>
      <c r="H732" s="46"/>
    </row>
    <row r="733" spans="7:8" ht="14.25">
      <c r="G733" s="43"/>
      <c r="H733" s="46"/>
    </row>
    <row r="734" spans="7:8" ht="14.25">
      <c r="G734" s="43"/>
      <c r="H734" s="46"/>
    </row>
    <row r="735" spans="7:8" ht="14.25">
      <c r="G735" s="43"/>
      <c r="H735" s="46"/>
    </row>
    <row r="736" spans="7:8" ht="14.25">
      <c r="G736" s="43"/>
      <c r="H736" s="46"/>
    </row>
    <row r="737" spans="7:8" ht="14.25">
      <c r="G737" s="43"/>
      <c r="H737" s="46"/>
    </row>
    <row r="738" spans="7:8" ht="14.25">
      <c r="G738" s="43"/>
      <c r="H738" s="46"/>
    </row>
    <row r="739" spans="7:8" ht="14.25">
      <c r="G739" s="43"/>
      <c r="H739" s="46"/>
    </row>
    <row r="740" spans="7:8" ht="14.25">
      <c r="G740" s="43"/>
      <c r="H740" s="46"/>
    </row>
    <row r="741" spans="7:8" ht="14.25">
      <c r="G741" s="43"/>
      <c r="H741" s="46"/>
    </row>
    <row r="742" spans="7:8" ht="14.25">
      <c r="G742" s="43"/>
      <c r="H742" s="46"/>
    </row>
    <row r="743" spans="7:8" ht="14.25">
      <c r="G743" s="43"/>
      <c r="H743" s="46"/>
    </row>
    <row r="744" spans="7:8" ht="14.25">
      <c r="G744" s="43"/>
      <c r="H744" s="46"/>
    </row>
    <row r="745" spans="7:8" ht="14.25">
      <c r="G745" s="43"/>
      <c r="H745" s="46"/>
    </row>
    <row r="746" spans="7:8" ht="14.25">
      <c r="G746" s="43"/>
      <c r="H746" s="46"/>
    </row>
    <row r="747" spans="7:8" ht="14.25">
      <c r="G747" s="43"/>
      <c r="H747" s="46"/>
    </row>
    <row r="748" spans="7:8" ht="14.25">
      <c r="G748" s="43"/>
      <c r="H748" s="46"/>
    </row>
    <row r="749" spans="7:8" ht="14.25">
      <c r="G749" s="43"/>
      <c r="H749" s="46"/>
    </row>
    <row r="750" spans="7:8" ht="14.25">
      <c r="G750" s="43"/>
      <c r="H750" s="46"/>
    </row>
    <row r="751" spans="7:8" ht="14.25">
      <c r="G751" s="43"/>
      <c r="H751" s="46"/>
    </row>
    <row r="752" spans="7:8" ht="14.25">
      <c r="G752" s="43"/>
      <c r="H752" s="46"/>
    </row>
    <row r="753" spans="7:8" ht="14.25">
      <c r="G753" s="43"/>
      <c r="H753" s="46"/>
    </row>
    <row r="754" spans="7:8" ht="14.25">
      <c r="G754" s="43"/>
      <c r="H754" s="46"/>
    </row>
    <row r="755" spans="7:8" ht="14.25">
      <c r="G755" s="43"/>
      <c r="H755" s="46"/>
    </row>
    <row r="756" ht="14.25">
      <c r="E756" s="44"/>
    </row>
    <row r="759" ht="14.25">
      <c r="G759" s="43"/>
    </row>
    <row r="760" ht="14.25">
      <c r="G760" s="43"/>
    </row>
    <row r="761" ht="14.25">
      <c r="G761" s="43"/>
    </row>
    <row r="762" ht="14.25">
      <c r="G762" s="43"/>
    </row>
    <row r="763" spans="7:8" ht="14.25">
      <c r="G763" s="43"/>
      <c r="H763" s="45"/>
    </row>
    <row r="764" spans="7:8" ht="14.25">
      <c r="G764" s="43"/>
      <c r="H764" s="45"/>
    </row>
    <row r="765" spans="7:8" ht="14.25">
      <c r="G765" s="43"/>
      <c r="H765" s="45"/>
    </row>
    <row r="766" spans="7:8" ht="14.25">
      <c r="G766" s="43"/>
      <c r="H766" s="45"/>
    </row>
    <row r="767" spans="7:8" ht="14.25">
      <c r="G767" s="43"/>
      <c r="H767" s="45"/>
    </row>
    <row r="768" spans="1:8" ht="14.25">
      <c r="A768" s="1"/>
      <c r="B768" s="1"/>
      <c r="C768" s="1"/>
      <c r="E768" s="44"/>
      <c r="H768" s="45"/>
    </row>
    <row r="769" spans="1:5" ht="14.25">
      <c r="A769" s="1"/>
      <c r="B769" s="1"/>
      <c r="E769" s="44"/>
    </row>
    <row r="770" spans="1:5" ht="14.25">
      <c r="A770" s="1"/>
      <c r="B770" s="1"/>
      <c r="C770" s="1"/>
      <c r="E770" s="44"/>
    </row>
    <row r="771" spans="1:5" ht="14.25">
      <c r="A771" s="1"/>
      <c r="B771" s="1"/>
      <c r="C771" s="1"/>
      <c r="E771" s="44"/>
    </row>
    <row r="772" spans="1:5" ht="14.25">
      <c r="A772" s="1"/>
      <c r="B772" s="1"/>
      <c r="C772" s="1"/>
      <c r="E772" s="44"/>
    </row>
    <row r="773" spans="5:7" ht="14.25">
      <c r="E773" s="54"/>
      <c r="F773" s="54"/>
      <c r="G773" s="54"/>
    </row>
    <row r="774" spans="2:5" ht="14.25">
      <c r="B774" s="22"/>
      <c r="C774" s="22"/>
      <c r="D774" s="18"/>
      <c r="E774" s="50"/>
    </row>
    <row r="775" spans="2:5" ht="14.25">
      <c r="B775" s="22"/>
      <c r="C775" s="22"/>
      <c r="D775" s="55"/>
      <c r="E775" s="50"/>
    </row>
    <row r="776" spans="2:7" ht="14.25">
      <c r="B776" s="22"/>
      <c r="G776" s="43"/>
    </row>
    <row r="777" spans="2:7" ht="14.25">
      <c r="B777" s="22"/>
      <c r="G777" s="43"/>
    </row>
    <row r="778" spans="2:7" ht="14.25">
      <c r="B778" s="22"/>
      <c r="G778" s="43"/>
    </row>
    <row r="779" spans="2:7" ht="14.25">
      <c r="B779" s="22"/>
      <c r="G779" s="43"/>
    </row>
    <row r="780" spans="2:7" ht="14.25">
      <c r="B780" s="22"/>
      <c r="G780" s="43"/>
    </row>
    <row r="781" spans="2:7" ht="14.25">
      <c r="B781" s="22"/>
      <c r="G781" s="43"/>
    </row>
    <row r="782" spans="2:7" ht="14.25">
      <c r="B782" s="22"/>
      <c r="G782" s="43"/>
    </row>
    <row r="783" spans="2:7" ht="14.25">
      <c r="B783" s="22"/>
      <c r="G783" s="43"/>
    </row>
    <row r="784" spans="2:7" ht="14.25">
      <c r="B784" s="22"/>
      <c r="G784" s="43"/>
    </row>
    <row r="785" spans="2:7" ht="14.25">
      <c r="B785" s="22"/>
      <c r="G785" s="43"/>
    </row>
    <row r="786" spans="2:7" ht="14.25">
      <c r="B786" s="22"/>
      <c r="G786" s="43"/>
    </row>
    <row r="787" spans="2:7" ht="14.25">
      <c r="B787" s="22"/>
      <c r="G787" s="43"/>
    </row>
    <row r="788" spans="2:7" ht="14.25">
      <c r="B788" s="22"/>
      <c r="G788" s="43"/>
    </row>
    <row r="789" spans="2:7" ht="14.25">
      <c r="B789" s="22"/>
      <c r="G789" s="43"/>
    </row>
    <row r="790" spans="2:7" ht="14.25">
      <c r="B790" s="22"/>
      <c r="G790" s="43"/>
    </row>
    <row r="791" spans="2:7" ht="14.25">
      <c r="B791" s="22"/>
      <c r="G791" s="43"/>
    </row>
    <row r="792" ht="14.25">
      <c r="B792" s="22"/>
    </row>
    <row r="793" spans="2:5" ht="14.25">
      <c r="B793" s="22"/>
      <c r="E793" s="44"/>
    </row>
    <row r="794" spans="2:7" ht="14.25">
      <c r="B794" s="22"/>
      <c r="F794" s="54"/>
      <c r="G794" s="54"/>
    </row>
    <row r="795" spans="2:4" ht="14.25">
      <c r="B795" s="22"/>
      <c r="C795" s="22"/>
      <c r="D795" s="18"/>
    </row>
    <row r="796" ht="14.25">
      <c r="B796" s="22"/>
    </row>
    <row r="797" spans="2:3" ht="14.25">
      <c r="B797" s="22"/>
      <c r="C797" s="22"/>
    </row>
    <row r="798" spans="2:5" ht="14.25">
      <c r="B798" s="22"/>
      <c r="C798" s="22"/>
      <c r="D798" s="18"/>
      <c r="E798" s="50"/>
    </row>
    <row r="799" ht="14.25">
      <c r="B799" s="22"/>
    </row>
    <row r="800" spans="2:8" ht="14.25">
      <c r="B800" s="22"/>
      <c r="H800" s="56"/>
    </row>
    <row r="801" spans="2:8" ht="14.25">
      <c r="B801" s="22"/>
      <c r="H801" s="56"/>
    </row>
    <row r="802" spans="2:8" ht="14.25">
      <c r="B802" s="22"/>
      <c r="H802" s="56"/>
    </row>
    <row r="803" ht="14.25">
      <c r="B803" s="22"/>
    </row>
    <row r="804" ht="14.25">
      <c r="B804" s="22"/>
    </row>
    <row r="805" ht="14.25">
      <c r="B805" s="22"/>
    </row>
    <row r="806" ht="14.25">
      <c r="B806" s="22"/>
    </row>
    <row r="807" spans="2:8" ht="14.25">
      <c r="B807" s="22"/>
      <c r="H807" s="56"/>
    </row>
    <row r="808" spans="2:8" ht="14.25">
      <c r="B808" s="22"/>
      <c r="H808" s="56"/>
    </row>
    <row r="809" spans="2:8" ht="14.25">
      <c r="B809" s="22"/>
      <c r="H809" s="56"/>
    </row>
    <row r="810" ht="14.25">
      <c r="B810" s="22"/>
    </row>
    <row r="811" ht="14.25">
      <c r="B811" s="22"/>
    </row>
    <row r="812" ht="14.25">
      <c r="B812" s="22"/>
    </row>
    <row r="813" ht="14.25">
      <c r="B813" s="22"/>
    </row>
    <row r="817" ht="14.25">
      <c r="H817" s="56"/>
    </row>
    <row r="818" ht="14.25">
      <c r="H818" s="56"/>
    </row>
    <row r="824" ht="14.25">
      <c r="E824" s="44"/>
    </row>
    <row r="826" ht="14.25">
      <c r="D826" s="18"/>
    </row>
    <row r="830" ht="14.25">
      <c r="E830" s="44"/>
    </row>
    <row r="832" spans="4:5" ht="14.25">
      <c r="D832" s="18"/>
      <c r="E832" s="50"/>
    </row>
    <row r="833" ht="14.25">
      <c r="H833" s="56"/>
    </row>
    <row r="842" ht="14.25">
      <c r="E842" s="44"/>
    </row>
    <row r="844" spans="4:5" ht="14.25">
      <c r="D844" s="18"/>
      <c r="E844" s="50"/>
    </row>
    <row r="845" ht="14.25">
      <c r="H845" s="56"/>
    </row>
    <row r="846" ht="14.25">
      <c r="H846" s="56"/>
    </row>
    <row r="847" ht="14.25">
      <c r="H847" s="56"/>
    </row>
    <row r="848" ht="14.25">
      <c r="H848" s="56"/>
    </row>
    <row r="849" ht="14.25">
      <c r="H849" s="56"/>
    </row>
    <row r="850" ht="14.25">
      <c r="H850" s="56"/>
    </row>
    <row r="860" ht="14.25">
      <c r="E860" s="44"/>
    </row>
    <row r="862" spans="4:5" ht="14.25">
      <c r="D862" s="18"/>
      <c r="E862" s="50"/>
    </row>
    <row r="863" ht="14.25">
      <c r="H863" s="56"/>
    </row>
    <row r="864" ht="14.25">
      <c r="H864" s="56"/>
    </row>
    <row r="865" ht="14.25">
      <c r="H865" s="56"/>
    </row>
    <row r="866" ht="14.25">
      <c r="H866" s="56"/>
    </row>
    <row r="867" ht="14.25">
      <c r="H867" s="56"/>
    </row>
    <row r="868" ht="14.25">
      <c r="H868" s="56"/>
    </row>
    <row r="869" ht="14.25">
      <c r="H869" s="56"/>
    </row>
    <row r="870" ht="14.25">
      <c r="H870" s="56"/>
    </row>
    <row r="871" ht="14.25">
      <c r="H871" s="56"/>
    </row>
    <row r="872" ht="14.25">
      <c r="H872" s="56"/>
    </row>
    <row r="873" ht="14.25">
      <c r="H873" s="56"/>
    </row>
    <row r="874" ht="14.25">
      <c r="H874" s="56"/>
    </row>
    <row r="875" ht="14.25">
      <c r="H875" s="56"/>
    </row>
    <row r="876" ht="14.25">
      <c r="H876" s="56"/>
    </row>
    <row r="877" ht="14.25">
      <c r="H877" s="56"/>
    </row>
    <row r="878" ht="14.25">
      <c r="H878" s="56"/>
    </row>
    <row r="879" ht="14.25">
      <c r="H879" s="56"/>
    </row>
    <row r="880" ht="14.25">
      <c r="E880" s="44"/>
    </row>
    <row r="882" spans="4:5" ht="14.25">
      <c r="D882" s="18"/>
      <c r="E882" s="50"/>
    </row>
    <row r="883" spans="4:5" ht="14.25">
      <c r="D883" s="20"/>
      <c r="E883" s="50"/>
    </row>
    <row r="884" ht="14.25">
      <c r="D884" s="20"/>
    </row>
    <row r="896" ht="14.25">
      <c r="E896" s="44"/>
    </row>
    <row r="897" ht="14.25">
      <c r="E897" s="44"/>
    </row>
    <row r="898" spans="4:8" ht="14.25">
      <c r="D898" s="18"/>
      <c r="E898" s="44"/>
      <c r="F898" s="54"/>
      <c r="G898" s="54"/>
      <c r="H898" s="57"/>
    </row>
    <row r="899" spans="4:5" ht="14.25">
      <c r="D899" s="18"/>
      <c r="E899" s="50"/>
    </row>
    <row r="900" spans="4:7" ht="14.25">
      <c r="D900" s="18"/>
      <c r="E900" s="50"/>
      <c r="F900" s="54"/>
      <c r="G900" s="54"/>
    </row>
    <row r="902" spans="4:5" ht="14.25">
      <c r="D902" s="55"/>
      <c r="E902" s="50"/>
    </row>
    <row r="903" ht="14.25">
      <c r="G903" s="43"/>
    </row>
    <row r="904" spans="4:7" ht="14.25">
      <c r="D904" s="20"/>
      <c r="G904" s="43"/>
    </row>
    <row r="905" ht="14.25">
      <c r="G905" s="43"/>
    </row>
    <row r="906" spans="4:7" ht="14.25">
      <c r="D906" s="20"/>
      <c r="G906" s="43"/>
    </row>
    <row r="907" ht="14.25">
      <c r="G907" s="43"/>
    </row>
    <row r="908" spans="4:7" ht="14.25">
      <c r="D908" s="20"/>
      <c r="G908" s="43"/>
    </row>
    <row r="909" ht="14.25">
      <c r="G909" s="43"/>
    </row>
    <row r="910" spans="4:7" ht="14.25">
      <c r="D910" s="20"/>
      <c r="G910" s="43"/>
    </row>
    <row r="911" spans="1:27" s="18" customFormat="1" ht="14.25">
      <c r="A911" s="21"/>
      <c r="B911" s="19"/>
      <c r="C911" s="19"/>
      <c r="D911" s="1"/>
      <c r="E911" s="43"/>
      <c r="F911" s="44"/>
      <c r="G911" s="43"/>
      <c r="H911" s="30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159"/>
      <c r="V911" s="159"/>
      <c r="W911" s="159"/>
      <c r="X911" s="159"/>
      <c r="Y911" s="159"/>
      <c r="Z911" s="159"/>
      <c r="AA911" s="159"/>
    </row>
    <row r="912" spans="4:7" ht="14.25">
      <c r="D912" s="20"/>
      <c r="G912" s="43"/>
    </row>
    <row r="913" ht="14.25">
      <c r="G913" s="43"/>
    </row>
    <row r="914" spans="4:7" ht="14.25">
      <c r="D914" s="20"/>
      <c r="G914" s="43"/>
    </row>
    <row r="915" ht="14.25">
      <c r="G915" s="43"/>
    </row>
    <row r="916" spans="4:7" ht="14.25">
      <c r="D916" s="20"/>
      <c r="G916" s="43"/>
    </row>
    <row r="917" spans="4:7" ht="14.25">
      <c r="D917" s="20"/>
      <c r="G917" s="43"/>
    </row>
    <row r="918" ht="14.25">
      <c r="G918" s="43"/>
    </row>
    <row r="919" ht="14.25">
      <c r="G919" s="43"/>
    </row>
    <row r="920" ht="14.25">
      <c r="G920" s="43"/>
    </row>
    <row r="921" ht="14.25">
      <c r="E921" s="44"/>
    </row>
    <row r="923" spans="4:5" ht="14.25">
      <c r="D923" s="18"/>
      <c r="E923" s="50"/>
    </row>
    <row r="924" ht="14.25">
      <c r="H924" s="56"/>
    </row>
    <row r="926" spans="2:4" ht="14.25">
      <c r="B926" s="22"/>
      <c r="C926" s="22"/>
      <c r="D926" s="18"/>
    </row>
    <row r="927" ht="14.25">
      <c r="H927" s="56"/>
    </row>
    <row r="928" ht="14.25">
      <c r="H928" s="56"/>
    </row>
    <row r="929" ht="14.25">
      <c r="H929" s="56"/>
    </row>
    <row r="930" ht="14.25">
      <c r="H930" s="56"/>
    </row>
    <row r="931" ht="14.25">
      <c r="H931" s="56"/>
    </row>
    <row r="932" ht="14.25">
      <c r="H932" s="56"/>
    </row>
    <row r="933" ht="14.25">
      <c r="H933" s="56"/>
    </row>
    <row r="934" ht="14.25">
      <c r="H934" s="56"/>
    </row>
    <row r="935" ht="14.25">
      <c r="H935" s="56"/>
    </row>
    <row r="936" ht="14.25">
      <c r="H936" s="56"/>
    </row>
    <row r="937" ht="14.25">
      <c r="H937" s="56"/>
    </row>
    <row r="938" ht="14.25">
      <c r="H938" s="56"/>
    </row>
    <row r="939" ht="14.25">
      <c r="H939" s="56"/>
    </row>
    <row r="940" ht="14.25">
      <c r="H940" s="56"/>
    </row>
    <row r="941" ht="14.25">
      <c r="H941" s="56"/>
    </row>
    <row r="943" ht="14.25">
      <c r="D943" s="18"/>
    </row>
    <row r="944" ht="14.25">
      <c r="H944" s="56"/>
    </row>
    <row r="945" ht="14.25">
      <c r="H945" s="56"/>
    </row>
    <row r="946" ht="14.25">
      <c r="H946" s="56"/>
    </row>
    <row r="947" ht="14.25">
      <c r="H947" s="56"/>
    </row>
    <row r="948" ht="14.25">
      <c r="H948" s="56"/>
    </row>
    <row r="949" ht="14.25">
      <c r="H949" s="56"/>
    </row>
    <row r="950" ht="14.25">
      <c r="H950" s="56"/>
    </row>
    <row r="951" ht="14.25">
      <c r="H951" s="56"/>
    </row>
    <row r="952" ht="14.25">
      <c r="H952" s="56"/>
    </row>
    <row r="953" ht="14.25">
      <c r="H953" s="56"/>
    </row>
    <row r="954" ht="14.25">
      <c r="H954" s="56"/>
    </row>
    <row r="955" ht="14.25">
      <c r="H955" s="56"/>
    </row>
    <row r="956" ht="14.25">
      <c r="H956" s="56"/>
    </row>
    <row r="957" ht="14.25">
      <c r="H957" s="56"/>
    </row>
    <row r="958" ht="14.25">
      <c r="H958" s="56"/>
    </row>
    <row r="959" ht="14.25">
      <c r="H959" s="56"/>
    </row>
    <row r="960" ht="14.25">
      <c r="H960" s="56"/>
    </row>
    <row r="962" ht="14.25">
      <c r="D962" s="18"/>
    </row>
    <row r="963" ht="14.25">
      <c r="H963" s="56"/>
    </row>
    <row r="964" ht="14.25">
      <c r="H964" s="56"/>
    </row>
    <row r="965" ht="14.25">
      <c r="H965" s="56"/>
    </row>
    <row r="966" ht="14.25">
      <c r="H966" s="56"/>
    </row>
    <row r="967" ht="14.25">
      <c r="H967" s="56"/>
    </row>
    <row r="968" ht="14.25">
      <c r="H968" s="56"/>
    </row>
    <row r="969" ht="14.25">
      <c r="H969" s="56"/>
    </row>
    <row r="970" ht="14.25">
      <c r="H970" s="56"/>
    </row>
    <row r="971" ht="14.25">
      <c r="H971" s="56"/>
    </row>
    <row r="972" ht="14.25">
      <c r="H972" s="56"/>
    </row>
    <row r="973" ht="14.25">
      <c r="H973" s="56"/>
    </row>
    <row r="975" ht="14.25">
      <c r="D975" s="18"/>
    </row>
    <row r="982" ht="14.25">
      <c r="H982" s="56"/>
    </row>
    <row r="983" ht="14.25">
      <c r="H983" s="56"/>
    </row>
    <row r="984" ht="14.25">
      <c r="H984" s="56"/>
    </row>
    <row r="985" ht="14.25">
      <c r="H985" s="56"/>
    </row>
    <row r="986" ht="14.25">
      <c r="H986" s="56"/>
    </row>
    <row r="987" ht="14.25">
      <c r="H987" s="56"/>
    </row>
    <row r="988" ht="14.25">
      <c r="H988" s="56"/>
    </row>
    <row r="989" ht="14.25">
      <c r="H989" s="56"/>
    </row>
    <row r="990" ht="14.25">
      <c r="H990" s="56"/>
    </row>
    <row r="991" ht="14.25">
      <c r="H991" s="56"/>
    </row>
    <row r="992" ht="14.25">
      <c r="H992" s="56"/>
    </row>
    <row r="993" ht="14.25">
      <c r="H993" s="56"/>
    </row>
    <row r="995" ht="14.25">
      <c r="D995" s="18"/>
    </row>
    <row r="1007" ht="14.25">
      <c r="H1007" s="56"/>
    </row>
    <row r="1008" ht="14.25">
      <c r="H1008" s="56"/>
    </row>
    <row r="1009" ht="14.25">
      <c r="H1009" s="56"/>
    </row>
    <row r="1010" ht="14.25">
      <c r="H1010" s="56"/>
    </row>
    <row r="1011" ht="14.25">
      <c r="H1011" s="56"/>
    </row>
    <row r="1012" ht="14.25">
      <c r="H1012" s="56"/>
    </row>
    <row r="1013" ht="14.25">
      <c r="H1013" s="56"/>
    </row>
    <row r="1014" ht="14.25">
      <c r="H1014" s="56"/>
    </row>
    <row r="1016" spans="5:8" ht="14.25">
      <c r="E1016" s="54"/>
      <c r="F1016" s="54"/>
      <c r="G1016" s="54"/>
      <c r="H1016" s="58"/>
    </row>
    <row r="1018" spans="6:7" ht="14.25">
      <c r="F1018" s="54"/>
      <c r="G1018" s="54"/>
    </row>
    <row r="1019" spans="6:7" ht="14.25">
      <c r="F1019" s="54"/>
      <c r="G1019" s="54"/>
    </row>
    <row r="1020" spans="4:5" ht="14.25">
      <c r="D1020" s="55"/>
      <c r="E1020" s="50"/>
    </row>
    <row r="1022" spans="7:8" ht="14.25">
      <c r="G1022" s="43"/>
      <c r="H1022" s="56"/>
    </row>
    <row r="1023" spans="7:8" ht="14.25">
      <c r="G1023" s="43"/>
      <c r="H1023" s="56"/>
    </row>
    <row r="1024" spans="7:8" ht="14.25">
      <c r="G1024" s="43"/>
      <c r="H1024" s="56"/>
    </row>
    <row r="1025" spans="7:8" ht="14.25">
      <c r="G1025" s="43"/>
      <c r="H1025" s="56"/>
    </row>
    <row r="1026" spans="7:8" ht="14.25">
      <c r="G1026" s="43"/>
      <c r="H1026" s="56"/>
    </row>
    <row r="1027" spans="7:8" ht="14.25">
      <c r="G1027" s="43"/>
      <c r="H1027" s="56"/>
    </row>
    <row r="1028" spans="7:8" ht="14.25">
      <c r="G1028" s="43"/>
      <c r="H1028" s="56"/>
    </row>
    <row r="1029" spans="7:8" ht="14.25">
      <c r="G1029" s="43"/>
      <c r="H1029" s="56"/>
    </row>
    <row r="1030" spans="7:8" ht="14.25">
      <c r="G1030" s="43"/>
      <c r="H1030" s="56"/>
    </row>
    <row r="1031" spans="7:8" ht="14.25">
      <c r="G1031" s="43"/>
      <c r="H1031" s="56"/>
    </row>
    <row r="1032" spans="6:8" ht="14.25">
      <c r="F1032" s="43"/>
      <c r="G1032" s="43"/>
      <c r="H1032" s="56"/>
    </row>
    <row r="1033" spans="6:8" ht="14.25">
      <c r="F1033" s="43"/>
      <c r="G1033" s="43"/>
      <c r="H1033" s="56"/>
    </row>
    <row r="1034" spans="6:8" ht="14.25">
      <c r="F1034" s="43"/>
      <c r="G1034" s="43"/>
      <c r="H1034" s="56"/>
    </row>
    <row r="1035" spans="7:8" ht="14.25">
      <c r="G1035" s="43"/>
      <c r="H1035" s="56"/>
    </row>
    <row r="1036" ht="14.25">
      <c r="E1036" s="44"/>
    </row>
    <row r="1038" spans="4:5" ht="14.25">
      <c r="D1038" s="55"/>
      <c r="E1038" s="50"/>
    </row>
    <row r="1041" ht="14.25">
      <c r="H1041" s="56"/>
    </row>
    <row r="1042" ht="14.25">
      <c r="H1042" s="56"/>
    </row>
    <row r="1043" ht="14.25">
      <c r="H1043" s="56"/>
    </row>
    <row r="1044" ht="14.25">
      <c r="H1044" s="56"/>
    </row>
    <row r="1052" ht="14.25">
      <c r="H1052" s="56"/>
    </row>
    <row r="1053" ht="14.25">
      <c r="H1053" s="56"/>
    </row>
    <row r="1054" ht="14.25">
      <c r="H1054" s="56"/>
    </row>
    <row r="1055" ht="14.25">
      <c r="H1055" s="56"/>
    </row>
    <row r="1056" ht="14.25">
      <c r="H1056" s="56"/>
    </row>
    <row r="1057" ht="14.25">
      <c r="H1057" s="56"/>
    </row>
    <row r="1058" ht="14.25">
      <c r="H1058" s="56"/>
    </row>
    <row r="1059" ht="14.25">
      <c r="H1059" s="56"/>
    </row>
    <row r="1060" ht="14.25">
      <c r="H1060" s="56"/>
    </row>
    <row r="1061" ht="14.25">
      <c r="H1061" s="56"/>
    </row>
    <row r="1062" ht="14.25">
      <c r="H1062" s="56"/>
    </row>
    <row r="1063" ht="14.25">
      <c r="H1063" s="56"/>
    </row>
    <row r="1064" ht="14.25">
      <c r="H1064" s="56"/>
    </row>
    <row r="1065" ht="14.25">
      <c r="H1065" s="56"/>
    </row>
    <row r="1066" ht="14.25">
      <c r="H1066" s="56"/>
    </row>
    <row r="1067" ht="14.25">
      <c r="H1067" s="56"/>
    </row>
    <row r="1068" ht="14.25">
      <c r="H1068" s="56"/>
    </row>
    <row r="1069" ht="14.25">
      <c r="H1069" s="56"/>
    </row>
    <row r="1070" ht="14.25">
      <c r="H1070" s="56"/>
    </row>
    <row r="1071" ht="14.25">
      <c r="H1071" s="56"/>
    </row>
    <row r="1072" ht="14.25">
      <c r="H1072" s="56"/>
    </row>
    <row r="1073" ht="14.25">
      <c r="H1073" s="56"/>
    </row>
    <row r="1074" ht="14.25">
      <c r="H1074" s="56"/>
    </row>
    <row r="1075" ht="14.25">
      <c r="H1075" s="56"/>
    </row>
    <row r="1076" ht="14.25">
      <c r="H1076" s="56"/>
    </row>
    <row r="1077" ht="14.25">
      <c r="H1077" s="56"/>
    </row>
    <row r="1078" ht="14.25">
      <c r="H1078" s="56"/>
    </row>
    <row r="1079" ht="14.25">
      <c r="H1079" s="56"/>
    </row>
    <row r="1080" ht="14.25">
      <c r="H1080" s="56"/>
    </row>
    <row r="1081" ht="14.25">
      <c r="H1081" s="56"/>
    </row>
    <row r="1082" ht="14.25">
      <c r="H1082" s="56"/>
    </row>
    <row r="1083" ht="14.25">
      <c r="H1083" s="56"/>
    </row>
    <row r="1084" ht="14.25">
      <c r="H1084" s="56"/>
    </row>
    <row r="1085" ht="14.25">
      <c r="H1085" s="56"/>
    </row>
    <row r="1086" ht="14.25">
      <c r="H1086" s="56"/>
    </row>
    <row r="1087" ht="14.25">
      <c r="H1087" s="56"/>
    </row>
    <row r="1088" ht="14.25">
      <c r="H1088" s="56"/>
    </row>
    <row r="1089" ht="14.25">
      <c r="H1089" s="56"/>
    </row>
    <row r="1092" ht="14.25">
      <c r="H1092" s="56"/>
    </row>
    <row r="1093" ht="14.25">
      <c r="H1093" s="56"/>
    </row>
    <row r="1094" ht="14.25">
      <c r="H1094" s="56"/>
    </row>
    <row r="1095" ht="14.25">
      <c r="H1095" s="56"/>
    </row>
    <row r="1096" ht="14.25">
      <c r="H1096" s="56"/>
    </row>
    <row r="1097" ht="14.25">
      <c r="H1097" s="56"/>
    </row>
    <row r="1098" ht="14.25">
      <c r="H1098" s="56"/>
    </row>
    <row r="1099" ht="14.25">
      <c r="H1099" s="56"/>
    </row>
    <row r="1100" ht="14.25">
      <c r="H1100" s="56"/>
    </row>
    <row r="1101" ht="14.25">
      <c r="H1101" s="56"/>
    </row>
    <row r="1102" ht="14.25">
      <c r="H1102" s="56"/>
    </row>
    <row r="1103" ht="14.25">
      <c r="H1103" s="56"/>
    </row>
    <row r="1104" ht="14.25">
      <c r="H1104" s="56"/>
    </row>
    <row r="1107" ht="14.25">
      <c r="H1107" s="56"/>
    </row>
    <row r="1108" ht="14.25">
      <c r="H1108" s="56"/>
    </row>
    <row r="1109" ht="14.25">
      <c r="H1109" s="56"/>
    </row>
    <row r="1110" ht="14.25">
      <c r="H1110" s="56"/>
    </row>
    <row r="1111" ht="14.25">
      <c r="H1111" s="56"/>
    </row>
    <row r="1112" ht="14.25">
      <c r="H1112" s="56"/>
    </row>
    <row r="1113" ht="14.25">
      <c r="H1113" s="56"/>
    </row>
    <row r="1114" ht="14.25">
      <c r="H1114" s="56"/>
    </row>
    <row r="1115" ht="14.25">
      <c r="H1115" s="56"/>
    </row>
    <row r="1116" ht="14.25">
      <c r="H1116" s="56"/>
    </row>
    <row r="1117" spans="3:8" ht="14.25">
      <c r="C1117" s="1"/>
      <c r="E1117" s="44"/>
      <c r="H1117" s="56"/>
    </row>
    <row r="1136" spans="5:8" ht="14.25">
      <c r="E1136" s="44"/>
      <c r="H1136" s="45"/>
    </row>
    <row r="1138" spans="6:7" ht="14.25">
      <c r="F1138" s="54"/>
      <c r="G1138" s="54"/>
    </row>
    <row r="1139" spans="6:7" ht="14.25">
      <c r="F1139" s="54"/>
      <c r="G1139" s="54"/>
    </row>
    <row r="1140" spans="6:7" ht="14.25">
      <c r="F1140" s="54"/>
      <c r="G1140" s="43"/>
    </row>
    <row r="1141" spans="7:8" ht="14.25">
      <c r="G1141" s="43"/>
      <c r="H1141" s="56"/>
    </row>
    <row r="1142" spans="7:8" ht="14.25">
      <c r="G1142" s="43"/>
      <c r="H1142" s="56"/>
    </row>
    <row r="1143" spans="7:8" ht="14.25">
      <c r="G1143" s="43"/>
      <c r="H1143" s="56"/>
    </row>
    <row r="1144" spans="7:8" ht="14.25">
      <c r="G1144" s="43"/>
      <c r="H1144" s="56"/>
    </row>
    <row r="1145" spans="7:8" ht="14.25">
      <c r="G1145" s="43"/>
      <c r="H1145" s="56"/>
    </row>
    <row r="1146" spans="7:8" ht="14.25">
      <c r="G1146" s="43"/>
      <c r="H1146" s="56"/>
    </row>
    <row r="1147" spans="7:8" ht="14.25">
      <c r="G1147" s="43"/>
      <c r="H1147" s="56"/>
    </row>
    <row r="1148" spans="7:8" ht="14.25">
      <c r="G1148" s="43"/>
      <c r="H1148" s="56"/>
    </row>
    <row r="1149" spans="7:8" ht="14.25">
      <c r="G1149" s="43"/>
      <c r="H1149" s="56"/>
    </row>
    <row r="1150" spans="7:8" ht="14.25">
      <c r="G1150" s="43"/>
      <c r="H1150" s="56"/>
    </row>
    <row r="1151" spans="7:8" ht="14.25">
      <c r="G1151" s="43"/>
      <c r="H1151" s="56"/>
    </row>
    <row r="1152" spans="7:8" ht="14.25">
      <c r="G1152" s="43"/>
      <c r="H1152" s="56"/>
    </row>
    <row r="1153" spans="7:8" ht="14.25">
      <c r="G1153" s="43"/>
      <c r="H1153" s="56"/>
    </row>
    <row r="1154" ht="14.25">
      <c r="E1154" s="44"/>
    </row>
    <row r="1156" spans="4:5" ht="14.25">
      <c r="D1156" s="55"/>
      <c r="E1156" s="50"/>
    </row>
    <row r="1160" ht="14.25">
      <c r="H1160" s="56"/>
    </row>
    <row r="1161" ht="14.25">
      <c r="H1161" s="56"/>
    </row>
    <row r="1162" ht="14.25">
      <c r="H1162" s="56"/>
    </row>
    <row r="1163" ht="14.25">
      <c r="H1163" s="56"/>
    </row>
    <row r="1164" ht="14.25">
      <c r="H1164" s="56"/>
    </row>
    <row r="1166" ht="14.25">
      <c r="H1166" s="56"/>
    </row>
    <row r="1167" ht="14.25">
      <c r="H1167" s="56"/>
    </row>
    <row r="1168" ht="14.25">
      <c r="H1168" s="56"/>
    </row>
    <row r="1169" ht="14.25">
      <c r="H1169" s="56"/>
    </row>
    <row r="1170" ht="14.25">
      <c r="H1170" s="56"/>
    </row>
    <row r="1171" ht="14.25">
      <c r="H1171" s="56"/>
    </row>
    <row r="1172" ht="14.25">
      <c r="H1172" s="56"/>
    </row>
    <row r="1173" ht="14.25">
      <c r="H1173" s="56"/>
    </row>
    <row r="1174" ht="14.25">
      <c r="H1174" s="56"/>
    </row>
    <row r="1175" ht="14.25">
      <c r="H1175" s="56"/>
    </row>
    <row r="1176" ht="14.25">
      <c r="H1176" s="56"/>
    </row>
    <row r="1177" ht="14.25">
      <c r="H1177" s="56"/>
    </row>
    <row r="1178" ht="14.25">
      <c r="H1178" s="56"/>
    </row>
    <row r="1179" ht="14.25">
      <c r="H1179" s="56"/>
    </row>
    <row r="1180" ht="14.25">
      <c r="H1180" s="56"/>
    </row>
    <row r="1181" ht="14.25">
      <c r="H1181" s="56"/>
    </row>
    <row r="1189" ht="14.25">
      <c r="E1189" s="44"/>
    </row>
    <row r="1191" spans="6:7" ht="14.25">
      <c r="F1191" s="54"/>
      <c r="G1191" s="54"/>
    </row>
    <row r="1192" spans="6:7" ht="14.25">
      <c r="F1192" s="54"/>
      <c r="G1192" s="54"/>
    </row>
    <row r="1194" spans="4:5" ht="14.25">
      <c r="D1194" s="55"/>
      <c r="E1194" s="50"/>
    </row>
    <row r="1195" spans="4:5" ht="14.25">
      <c r="D1195" s="18"/>
      <c r="E1195" s="50"/>
    </row>
    <row r="1196" spans="7:8" ht="14.25">
      <c r="G1196" s="43"/>
      <c r="H1196" s="56"/>
    </row>
    <row r="1197" spans="7:8" ht="14.25">
      <c r="G1197" s="43"/>
      <c r="H1197" s="56"/>
    </row>
    <row r="1198" spans="7:8" ht="14.25">
      <c r="G1198" s="43"/>
      <c r="H1198" s="56"/>
    </row>
    <row r="1199" spans="7:8" ht="14.25">
      <c r="G1199" s="43"/>
      <c r="H1199" s="56"/>
    </row>
    <row r="1200" spans="7:8" ht="14.25">
      <c r="G1200" s="43"/>
      <c r="H1200" s="56"/>
    </row>
    <row r="1201" spans="7:8" ht="14.25">
      <c r="G1201" s="43"/>
      <c r="H1201" s="56"/>
    </row>
    <row r="1202" spans="7:8" ht="14.25">
      <c r="G1202" s="43"/>
      <c r="H1202" s="56"/>
    </row>
    <row r="1203" spans="7:8" ht="14.25">
      <c r="G1203" s="43"/>
      <c r="H1203" s="56"/>
    </row>
    <row r="1204" spans="7:8" ht="14.25">
      <c r="G1204" s="43"/>
      <c r="H1204" s="56"/>
    </row>
    <row r="1205" spans="7:8" ht="14.25">
      <c r="G1205" s="43"/>
      <c r="H1205" s="56"/>
    </row>
    <row r="1206" spans="7:8" ht="14.25">
      <c r="G1206" s="43"/>
      <c r="H1206" s="56"/>
    </row>
    <row r="1207" spans="7:8" ht="14.25">
      <c r="G1207" s="43"/>
      <c r="H1207" s="56"/>
    </row>
    <row r="1208" spans="7:8" ht="14.25">
      <c r="G1208" s="43"/>
      <c r="H1208" s="56"/>
    </row>
    <row r="1209" spans="7:8" ht="14.25">
      <c r="G1209" s="43"/>
      <c r="H1209" s="56"/>
    </row>
    <row r="1210" ht="14.25">
      <c r="E1210" s="44"/>
    </row>
    <row r="1212" spans="4:5" ht="14.25">
      <c r="D1212" s="55"/>
      <c r="E1212" s="50"/>
    </row>
    <row r="1213" ht="14.25">
      <c r="H1213" s="56"/>
    </row>
    <row r="1214" ht="14.25">
      <c r="H1214" s="56"/>
    </row>
    <row r="1215" ht="14.25">
      <c r="H1215" s="56"/>
    </row>
    <row r="1216" ht="14.25">
      <c r="H1216" s="56"/>
    </row>
    <row r="1217" ht="14.25">
      <c r="H1217" s="56"/>
    </row>
    <row r="1218" ht="14.25">
      <c r="H1218" s="56"/>
    </row>
    <row r="1219" ht="14.25">
      <c r="H1219" s="56"/>
    </row>
    <row r="1220" ht="14.25">
      <c r="H1220" s="56"/>
    </row>
    <row r="1221" ht="14.25">
      <c r="H1221" s="56"/>
    </row>
    <row r="1222" ht="14.25">
      <c r="H1222" s="56"/>
    </row>
    <row r="1223" ht="14.25">
      <c r="H1223" s="56"/>
    </row>
    <row r="1224" ht="14.25">
      <c r="H1224" s="56"/>
    </row>
    <row r="1225" ht="14.25">
      <c r="H1225" s="56"/>
    </row>
    <row r="1226" ht="13.5" customHeight="1">
      <c r="H1226" s="56"/>
    </row>
    <row r="1227" ht="14.25">
      <c r="H1227" s="56"/>
    </row>
    <row r="1228" ht="14.25">
      <c r="H1228" s="56"/>
    </row>
    <row r="1229" ht="14.25" hidden="1">
      <c r="H1229" s="56"/>
    </row>
    <row r="1230" ht="14.25">
      <c r="H1230" s="56"/>
    </row>
    <row r="1231" ht="14.25">
      <c r="H1231" s="56"/>
    </row>
    <row r="1232" ht="14.25">
      <c r="H1232" s="56"/>
    </row>
    <row r="1233" ht="14.25">
      <c r="H1233" s="56"/>
    </row>
    <row r="1240" ht="14.25">
      <c r="H1240" s="56"/>
    </row>
    <row r="1242" ht="14.25">
      <c r="E1242" s="44"/>
    </row>
    <row r="1243" spans="5:6" ht="14.25">
      <c r="E1243" s="54"/>
      <c r="F1243" s="54"/>
    </row>
    <row r="1244" ht="14.25">
      <c r="E1244" s="44"/>
    </row>
    <row r="1247" spans="6:7" ht="14.25">
      <c r="F1247" s="43"/>
      <c r="G1247" s="43"/>
    </row>
    <row r="1250" spans="2:3" ht="14.25">
      <c r="B1250" s="21"/>
      <c r="C1250" s="21"/>
    </row>
    <row r="1251" spans="2:3" ht="14.25">
      <c r="B1251" s="21"/>
      <c r="C1251" s="21"/>
    </row>
  </sheetData>
  <sheetProtection/>
  <printOptions gridLines="1"/>
  <pageMargins left="0.2" right="0.22" top="0.56" bottom="2.36" header="0.29" footer="0.3"/>
  <pageSetup fitToHeight="2" horizontalDpi="600" verticalDpi="600" orientation="landscape" scale="65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70"/>
  <sheetViews>
    <sheetView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" sqref="C1"/>
    </sheetView>
  </sheetViews>
  <sheetFormatPr defaultColWidth="9.00390625" defaultRowHeight="15.75"/>
  <cols>
    <col min="1" max="1" width="2.50390625" style="1" customWidth="1"/>
    <col min="2" max="2" width="6.25390625" style="1" customWidth="1"/>
    <col min="3" max="3" width="8.875" style="1" bestFit="1" customWidth="1"/>
    <col min="4" max="4" width="23.25390625" style="1" bestFit="1" customWidth="1"/>
    <col min="5" max="5" width="12.50390625" style="1" hidden="1" customWidth="1"/>
    <col min="6" max="6" width="12.125" style="1" hidden="1" customWidth="1"/>
    <col min="7" max="7" width="12.75390625" style="1" hidden="1" customWidth="1"/>
    <col min="8" max="8" width="13.625" style="1" hidden="1" customWidth="1"/>
    <col min="9" max="9" width="12.25390625" style="26" hidden="1" customWidth="1"/>
    <col min="10" max="10" width="12.00390625" style="26" hidden="1" customWidth="1"/>
    <col min="11" max="11" width="12.375" style="26" hidden="1" customWidth="1"/>
    <col min="12" max="12" width="12.25390625" style="26" hidden="1" customWidth="1"/>
    <col min="13" max="13" width="12.375" style="26" hidden="1" customWidth="1"/>
    <col min="14" max="14" width="12.75390625" style="26" hidden="1" customWidth="1"/>
    <col min="15" max="15" width="14.375" style="26" hidden="1" customWidth="1"/>
    <col min="16" max="16" width="14.50390625" style="26" hidden="1" customWidth="1"/>
    <col min="17" max="20" width="14.25390625" style="26" hidden="1" customWidth="1"/>
    <col min="21" max="24" width="14.25390625" style="137" customWidth="1"/>
    <col min="25" max="25" width="14.125" style="137" customWidth="1"/>
    <col min="26" max="26" width="13.25390625" style="137" customWidth="1"/>
    <col min="27" max="27" width="13.375" style="137" customWidth="1"/>
    <col min="28" max="28" width="8.25390625" style="1" bestFit="1" customWidth="1"/>
    <col min="29" max="29" width="16.00390625" style="1" customWidth="1"/>
    <col min="30" max="30" width="14.25390625" style="1" customWidth="1"/>
    <col min="31" max="31" width="15.25390625" style="1" customWidth="1"/>
    <col min="32" max="16384" width="9.00390625" style="1" customWidth="1"/>
  </cols>
  <sheetData>
    <row r="1" spans="1:31" ht="14.25">
      <c r="A1" s="1" t="s">
        <v>482</v>
      </c>
      <c r="D1" s="40">
        <f ca="1">TODAY()</f>
        <v>45033</v>
      </c>
      <c r="E1" s="16" t="s">
        <v>0</v>
      </c>
      <c r="F1" s="14" t="s">
        <v>1</v>
      </c>
      <c r="G1" s="15" t="s">
        <v>2</v>
      </c>
      <c r="H1" s="14" t="s">
        <v>483</v>
      </c>
      <c r="I1" s="14" t="s">
        <v>484</v>
      </c>
      <c r="J1" s="14" t="s">
        <v>707</v>
      </c>
      <c r="K1" s="14" t="s">
        <v>894</v>
      </c>
      <c r="L1" s="14" t="s">
        <v>959</v>
      </c>
      <c r="M1" s="14" t="s">
        <v>1005</v>
      </c>
      <c r="N1" s="14" t="s">
        <v>1047</v>
      </c>
      <c r="O1" s="14" t="s">
        <v>1085</v>
      </c>
      <c r="P1" s="14" t="s">
        <v>1130</v>
      </c>
      <c r="Q1" s="14" t="s">
        <v>1165</v>
      </c>
      <c r="R1" s="14" t="s">
        <v>1175</v>
      </c>
      <c r="S1" s="14" t="s">
        <v>1185</v>
      </c>
      <c r="T1" s="14" t="s">
        <v>1207</v>
      </c>
      <c r="U1" s="133" t="s">
        <v>1221</v>
      </c>
      <c r="V1" s="133" t="s">
        <v>1236</v>
      </c>
      <c r="W1" s="133" t="s">
        <v>1280</v>
      </c>
      <c r="X1" s="133" t="s">
        <v>1295</v>
      </c>
      <c r="Y1" s="133" t="s">
        <v>1330</v>
      </c>
      <c r="Z1" s="133" t="s">
        <v>1330</v>
      </c>
      <c r="AA1" s="133" t="s">
        <v>1330</v>
      </c>
      <c r="AB1" s="61" t="s">
        <v>903</v>
      </c>
      <c r="AC1" s="14" t="s">
        <v>1356</v>
      </c>
      <c r="AD1" s="14" t="s">
        <v>1356</v>
      </c>
      <c r="AE1" s="14" t="s">
        <v>1356</v>
      </c>
    </row>
    <row r="2" spans="1:31" ht="14.25">
      <c r="A2" s="1" t="s">
        <v>1358</v>
      </c>
      <c r="E2" s="16"/>
      <c r="F2" s="14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33"/>
      <c r="V2" s="133"/>
      <c r="W2" s="133"/>
      <c r="X2" s="133"/>
      <c r="Y2" s="136" t="s">
        <v>700</v>
      </c>
      <c r="Z2" s="136" t="s">
        <v>951</v>
      </c>
      <c r="AA2" s="136" t="s">
        <v>902</v>
      </c>
      <c r="AB2" s="62"/>
      <c r="AC2" s="15" t="s">
        <v>1116</v>
      </c>
      <c r="AD2" s="15" t="s">
        <v>1328</v>
      </c>
      <c r="AE2" s="15" t="s">
        <v>700</v>
      </c>
    </row>
    <row r="3" spans="5:31" ht="14.25">
      <c r="E3" s="16" t="s">
        <v>3</v>
      </c>
      <c r="F3" s="16" t="s">
        <v>3</v>
      </c>
      <c r="G3" s="16" t="s">
        <v>3</v>
      </c>
      <c r="H3" s="17" t="s">
        <v>3</v>
      </c>
      <c r="I3" s="17" t="s">
        <v>3</v>
      </c>
      <c r="J3" s="17" t="s">
        <v>3</v>
      </c>
      <c r="K3" s="17" t="s">
        <v>3</v>
      </c>
      <c r="L3" s="17" t="s">
        <v>3</v>
      </c>
      <c r="M3" s="17" t="s">
        <v>3</v>
      </c>
      <c r="N3" s="17" t="s">
        <v>3</v>
      </c>
      <c r="O3" s="17" t="s">
        <v>3</v>
      </c>
      <c r="P3" s="17" t="s">
        <v>3</v>
      </c>
      <c r="Q3" s="17" t="s">
        <v>3</v>
      </c>
      <c r="R3" s="17" t="s">
        <v>3</v>
      </c>
      <c r="S3" s="17" t="s">
        <v>3</v>
      </c>
      <c r="T3" s="17" t="s">
        <v>3</v>
      </c>
      <c r="U3" s="135" t="s">
        <v>3</v>
      </c>
      <c r="V3" s="135" t="s">
        <v>3</v>
      </c>
      <c r="W3" s="135" t="s">
        <v>3</v>
      </c>
      <c r="X3" s="135" t="s">
        <v>3</v>
      </c>
      <c r="Y3" s="135" t="s">
        <v>701</v>
      </c>
      <c r="Z3" s="160"/>
      <c r="AA3" s="160"/>
      <c r="AB3" s="80">
        <v>0.75</v>
      </c>
      <c r="AC3" s="69"/>
      <c r="AD3" s="55"/>
      <c r="AE3" s="67" t="s">
        <v>701</v>
      </c>
    </row>
    <row r="4" spans="1:29" ht="14.25">
      <c r="A4" s="18" t="s">
        <v>614</v>
      </c>
      <c r="C4" s="19"/>
      <c r="D4" s="18"/>
      <c r="E4" s="23"/>
      <c r="F4" s="9"/>
      <c r="G4" s="9"/>
      <c r="H4" s="9"/>
      <c r="I4" s="9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33"/>
      <c r="V4" s="133"/>
      <c r="W4" s="133"/>
      <c r="X4" s="133"/>
      <c r="Y4" s="136"/>
      <c r="Z4" s="136"/>
      <c r="AA4" s="136"/>
      <c r="AB4" s="64"/>
      <c r="AC4" s="26"/>
    </row>
    <row r="5" spans="1:31" ht="14.25" customHeight="1">
      <c r="A5" s="21" t="s">
        <v>503</v>
      </c>
      <c r="B5" s="19">
        <v>5650</v>
      </c>
      <c r="C5" s="19" t="s">
        <v>287</v>
      </c>
      <c r="D5" s="1" t="s">
        <v>468</v>
      </c>
      <c r="E5" s="7">
        <v>0</v>
      </c>
      <c r="F5" s="9">
        <v>23397</v>
      </c>
      <c r="G5" s="9">
        <v>27121.18</v>
      </c>
      <c r="H5" s="7">
        <v>11234.5</v>
      </c>
      <c r="I5" s="7">
        <v>9633.03</v>
      </c>
      <c r="J5" s="7">
        <v>10229.93</v>
      </c>
      <c r="K5" s="7">
        <v>11939.25</v>
      </c>
      <c r="L5" s="7">
        <v>10537.42</v>
      </c>
      <c r="M5" s="7">
        <v>0</v>
      </c>
      <c r="N5" s="7">
        <v>0</v>
      </c>
      <c r="O5" s="7"/>
      <c r="P5" s="7"/>
      <c r="Q5" s="7">
        <v>0</v>
      </c>
      <c r="R5" s="7">
        <v>0</v>
      </c>
      <c r="S5" s="7">
        <v>0</v>
      </c>
      <c r="T5" s="7">
        <v>0</v>
      </c>
      <c r="U5" s="141">
        <v>0</v>
      </c>
      <c r="V5" s="141">
        <v>0</v>
      </c>
      <c r="W5" s="141">
        <v>0</v>
      </c>
      <c r="X5" s="141">
        <v>0</v>
      </c>
      <c r="Y5" s="166">
        <v>0</v>
      </c>
      <c r="Z5" s="166">
        <v>0</v>
      </c>
      <c r="AA5" s="137">
        <v>0</v>
      </c>
      <c r="AB5" s="64">
        <v>0</v>
      </c>
      <c r="AC5" s="166">
        <v>0</v>
      </c>
      <c r="AD5" s="26"/>
      <c r="AE5" s="26">
        <f>SUM(AC5:AD5)</f>
        <v>0</v>
      </c>
    </row>
    <row r="6" spans="1:31" ht="14.25">
      <c r="A6" s="21"/>
      <c r="B6" s="19"/>
      <c r="C6" s="19" t="s">
        <v>116</v>
      </c>
      <c r="D6" s="1" t="s">
        <v>109</v>
      </c>
      <c r="E6" s="7">
        <v>65</v>
      </c>
      <c r="F6" s="9"/>
      <c r="G6" s="9">
        <v>5.55</v>
      </c>
      <c r="H6" s="7">
        <v>14.32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>
        <v>0</v>
      </c>
      <c r="Q6" s="7">
        <v>0</v>
      </c>
      <c r="R6" s="7">
        <v>0</v>
      </c>
      <c r="S6" s="7">
        <v>0</v>
      </c>
      <c r="T6" s="7">
        <v>808.1</v>
      </c>
      <c r="U6" s="141">
        <v>0</v>
      </c>
      <c r="V6" s="141">
        <v>0</v>
      </c>
      <c r="W6" s="141">
        <v>0</v>
      </c>
      <c r="X6" s="141">
        <v>0</v>
      </c>
      <c r="Y6" s="166">
        <v>0</v>
      </c>
      <c r="Z6" s="166">
        <v>0</v>
      </c>
      <c r="AA6" s="137">
        <v>0</v>
      </c>
      <c r="AB6" s="64">
        <v>0</v>
      </c>
      <c r="AC6" s="166">
        <v>0</v>
      </c>
      <c r="AD6" s="26"/>
      <c r="AE6" s="26">
        <f>SUM(AC6:AD6)</f>
        <v>0</v>
      </c>
    </row>
    <row r="7" spans="1:31" ht="14.25">
      <c r="A7" s="21"/>
      <c r="B7" s="19"/>
      <c r="C7" s="19">
        <v>4070</v>
      </c>
      <c r="D7" s="1" t="s">
        <v>470</v>
      </c>
      <c r="E7" s="7">
        <v>7</v>
      </c>
      <c r="F7" s="9">
        <v>4731.28</v>
      </c>
      <c r="G7" s="9">
        <v>3209</v>
      </c>
      <c r="H7" s="7">
        <v>1829.98</v>
      </c>
      <c r="I7" s="7">
        <v>1981</v>
      </c>
      <c r="J7" s="7">
        <v>936.4</v>
      </c>
      <c r="K7" s="7">
        <v>1942.49</v>
      </c>
      <c r="L7" s="7">
        <v>1045.98</v>
      </c>
      <c r="M7" s="7">
        <v>1424.9</v>
      </c>
      <c r="N7" s="7">
        <v>889.76</v>
      </c>
      <c r="O7" s="7">
        <v>695</v>
      </c>
      <c r="P7" s="7">
        <v>679.6</v>
      </c>
      <c r="Q7" s="7">
        <v>467</v>
      </c>
      <c r="R7" s="7">
        <v>503</v>
      </c>
      <c r="S7" s="7">
        <v>1095.68</v>
      </c>
      <c r="T7" s="7">
        <v>0</v>
      </c>
      <c r="U7" s="141">
        <v>576.51</v>
      </c>
      <c r="V7" s="141">
        <v>706.88</v>
      </c>
      <c r="W7" s="141">
        <v>515.68</v>
      </c>
      <c r="X7" s="141">
        <v>583.51</v>
      </c>
      <c r="Y7" s="166">
        <v>150</v>
      </c>
      <c r="Z7" s="166">
        <v>150</v>
      </c>
      <c r="AA7" s="137">
        <v>49.66</v>
      </c>
      <c r="AB7" s="64">
        <f aca="true" t="shared" si="0" ref="AB7:AB30">SUM(AA7/Z7)</f>
        <v>0.3310666666666666</v>
      </c>
      <c r="AC7" s="166">
        <v>150</v>
      </c>
      <c r="AD7" s="26"/>
      <c r="AE7" s="26">
        <f aca="true" t="shared" si="1" ref="AE7:AE30">SUM(AC7:AD7)</f>
        <v>150</v>
      </c>
    </row>
    <row r="8" spans="1:31" ht="14.25">
      <c r="A8" s="21"/>
      <c r="B8" s="19"/>
      <c r="C8" s="19" t="s">
        <v>129</v>
      </c>
      <c r="D8" s="1" t="s">
        <v>95</v>
      </c>
      <c r="E8" s="7"/>
      <c r="F8" s="9">
        <v>10</v>
      </c>
      <c r="G8" s="9">
        <v>5</v>
      </c>
      <c r="H8" s="7"/>
      <c r="I8" s="7"/>
      <c r="J8" s="7">
        <v>70.95</v>
      </c>
      <c r="K8" s="7">
        <v>5</v>
      </c>
      <c r="L8" s="7">
        <v>0</v>
      </c>
      <c r="M8" s="7">
        <v>0</v>
      </c>
      <c r="N8" s="7">
        <v>0</v>
      </c>
      <c r="O8" s="7"/>
      <c r="P8" s="7">
        <v>0</v>
      </c>
      <c r="Q8" s="7">
        <v>0</v>
      </c>
      <c r="R8" s="7">
        <v>0</v>
      </c>
      <c r="S8" s="7">
        <v>4.2</v>
      </c>
      <c r="T8" s="7">
        <v>0</v>
      </c>
      <c r="U8" s="141">
        <v>0</v>
      </c>
      <c r="V8" s="141">
        <v>0</v>
      </c>
      <c r="W8" s="141">
        <v>0</v>
      </c>
      <c r="X8" s="141">
        <v>0</v>
      </c>
      <c r="Y8" s="166">
        <v>100</v>
      </c>
      <c r="Z8" s="166">
        <v>100</v>
      </c>
      <c r="AA8" s="137">
        <v>0</v>
      </c>
      <c r="AB8" s="64">
        <f t="shared" si="0"/>
        <v>0</v>
      </c>
      <c r="AC8" s="166">
        <v>100</v>
      </c>
      <c r="AD8" s="26"/>
      <c r="AE8" s="26">
        <f t="shared" si="1"/>
        <v>100</v>
      </c>
    </row>
    <row r="9" spans="1:31" ht="14.25">
      <c r="A9" s="21"/>
      <c r="B9" s="19"/>
      <c r="C9" s="19">
        <v>4165</v>
      </c>
      <c r="D9" s="1" t="s">
        <v>944</v>
      </c>
      <c r="E9" s="7">
        <v>3213</v>
      </c>
      <c r="F9" s="9">
        <v>2193.75</v>
      </c>
      <c r="G9" s="9">
        <v>3491</v>
      </c>
      <c r="H9" s="7">
        <v>1963</v>
      </c>
      <c r="I9" s="7">
        <v>3991.84</v>
      </c>
      <c r="J9" s="7">
        <v>4820</v>
      </c>
      <c r="K9" s="7">
        <v>4750</v>
      </c>
      <c r="L9" s="7">
        <v>4750</v>
      </c>
      <c r="M9" s="7">
        <v>4750</v>
      </c>
      <c r="N9" s="7">
        <v>2500</v>
      </c>
      <c r="O9" s="7">
        <v>2500</v>
      </c>
      <c r="P9" s="7">
        <v>2500</v>
      </c>
      <c r="Q9" s="7">
        <v>0</v>
      </c>
      <c r="R9" s="7">
        <v>0</v>
      </c>
      <c r="S9" s="7">
        <v>0</v>
      </c>
      <c r="T9" s="7">
        <v>0</v>
      </c>
      <c r="U9" s="141">
        <v>0</v>
      </c>
      <c r="V9" s="141">
        <v>0</v>
      </c>
      <c r="W9" s="141">
        <v>0</v>
      </c>
      <c r="X9" s="141">
        <v>0</v>
      </c>
      <c r="Y9" s="166">
        <v>100</v>
      </c>
      <c r="Z9" s="166">
        <v>100</v>
      </c>
      <c r="AA9" s="137">
        <v>0</v>
      </c>
      <c r="AB9" s="64">
        <f t="shared" si="0"/>
        <v>0</v>
      </c>
      <c r="AC9" s="166">
        <v>100</v>
      </c>
      <c r="AD9" s="26"/>
      <c r="AE9" s="26">
        <f t="shared" si="1"/>
        <v>100</v>
      </c>
    </row>
    <row r="10" spans="1:31" ht="14.25">
      <c r="A10" s="21"/>
      <c r="B10" s="19"/>
      <c r="C10" s="19">
        <v>4210</v>
      </c>
      <c r="D10" s="1" t="s">
        <v>471</v>
      </c>
      <c r="E10" s="7">
        <v>5079</v>
      </c>
      <c r="F10" s="9">
        <v>1955</v>
      </c>
      <c r="G10" s="9">
        <v>112.61</v>
      </c>
      <c r="H10" s="7">
        <v>325</v>
      </c>
      <c r="I10" s="7">
        <v>325</v>
      </c>
      <c r="J10" s="7">
        <v>9.76</v>
      </c>
      <c r="K10" s="7">
        <v>0</v>
      </c>
      <c r="L10" s="7">
        <v>0</v>
      </c>
      <c r="M10" s="7">
        <v>0</v>
      </c>
      <c r="N10" s="7">
        <v>0</v>
      </c>
      <c r="O10" s="7"/>
      <c r="P10" s="7">
        <v>0</v>
      </c>
      <c r="Q10" s="7">
        <v>0</v>
      </c>
      <c r="R10" s="7">
        <v>0</v>
      </c>
      <c r="S10" s="7">
        <v>15</v>
      </c>
      <c r="T10" s="7">
        <v>0</v>
      </c>
      <c r="U10" s="141">
        <v>0</v>
      </c>
      <c r="V10" s="141">
        <v>0</v>
      </c>
      <c r="W10" s="141">
        <v>0</v>
      </c>
      <c r="X10" s="141">
        <v>0</v>
      </c>
      <c r="Y10" s="166">
        <v>500</v>
      </c>
      <c r="Z10" s="166">
        <v>500</v>
      </c>
      <c r="AA10" s="137">
        <v>0</v>
      </c>
      <c r="AB10" s="64">
        <f t="shared" si="0"/>
        <v>0</v>
      </c>
      <c r="AC10" s="166">
        <v>500</v>
      </c>
      <c r="AD10" s="26"/>
      <c r="AE10" s="26">
        <f t="shared" si="1"/>
        <v>500</v>
      </c>
    </row>
    <row r="11" spans="1:31" ht="14.25">
      <c r="A11" s="21"/>
      <c r="B11" s="19"/>
      <c r="C11" s="19">
        <v>4227</v>
      </c>
      <c r="D11" s="1" t="s">
        <v>472</v>
      </c>
      <c r="E11" s="7">
        <v>0</v>
      </c>
      <c r="F11" s="9">
        <v>220.26</v>
      </c>
      <c r="G11" s="9">
        <v>365.41</v>
      </c>
      <c r="H11" s="7">
        <v>0</v>
      </c>
      <c r="I11" s="7"/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>
        <v>0</v>
      </c>
      <c r="Q11" s="7">
        <v>0</v>
      </c>
      <c r="R11" s="7">
        <v>0</v>
      </c>
      <c r="S11" s="7">
        <v>0</v>
      </c>
      <c r="T11" s="7">
        <v>951.5</v>
      </c>
      <c r="U11" s="141">
        <v>0</v>
      </c>
      <c r="V11" s="141">
        <v>0</v>
      </c>
      <c r="W11" s="141">
        <v>0</v>
      </c>
      <c r="X11" s="141">
        <v>0</v>
      </c>
      <c r="Y11" s="166">
        <v>500</v>
      </c>
      <c r="Z11" s="166">
        <v>500</v>
      </c>
      <c r="AA11" s="137">
        <v>0</v>
      </c>
      <c r="AB11" s="64">
        <f t="shared" si="0"/>
        <v>0</v>
      </c>
      <c r="AC11" s="166">
        <v>500</v>
      </c>
      <c r="AD11" s="26"/>
      <c r="AE11" s="26">
        <f t="shared" si="1"/>
        <v>500</v>
      </c>
    </row>
    <row r="12" spans="1:31" ht="14.25">
      <c r="A12" s="21"/>
      <c r="B12" s="19"/>
      <c r="C12" s="19" t="s">
        <v>815</v>
      </c>
      <c r="D12" s="1" t="s">
        <v>473</v>
      </c>
      <c r="E12" s="7">
        <v>430</v>
      </c>
      <c r="F12" s="9">
        <v>1777.9</v>
      </c>
      <c r="G12" s="9">
        <v>1376.22</v>
      </c>
      <c r="H12" s="7">
        <v>2113.4</v>
      </c>
      <c r="I12" s="7">
        <v>3400.46</v>
      </c>
      <c r="J12" s="7">
        <v>2085.11</v>
      </c>
      <c r="K12" s="7">
        <v>1154.1</v>
      </c>
      <c r="L12" s="7">
        <v>1174.02</v>
      </c>
      <c r="M12" s="7">
        <v>1160.36</v>
      </c>
      <c r="N12" s="7">
        <v>1330.06</v>
      </c>
      <c r="O12" s="7">
        <v>1191.74</v>
      </c>
      <c r="P12" s="7">
        <v>1314.87</v>
      </c>
      <c r="Q12" s="7">
        <v>1260.41</v>
      </c>
      <c r="R12" s="7">
        <v>2272.73</v>
      </c>
      <c r="S12" s="7">
        <v>3623.9</v>
      </c>
      <c r="T12" s="7">
        <v>5917.74</v>
      </c>
      <c r="U12" s="141">
        <v>5532.27</v>
      </c>
      <c r="V12" s="141">
        <v>5692.11</v>
      </c>
      <c r="W12" s="141">
        <v>5879.96</v>
      </c>
      <c r="X12" s="141">
        <v>6516.93</v>
      </c>
      <c r="Y12" s="166">
        <v>6000</v>
      </c>
      <c r="Z12" s="166">
        <v>6000</v>
      </c>
      <c r="AA12" s="137">
        <v>5921.67</v>
      </c>
      <c r="AB12" s="64">
        <f t="shared" si="0"/>
        <v>0.986945</v>
      </c>
      <c r="AC12" s="166">
        <v>6000</v>
      </c>
      <c r="AD12" s="26"/>
      <c r="AE12" s="26">
        <f t="shared" si="1"/>
        <v>6000</v>
      </c>
    </row>
    <row r="13" spans="1:31" ht="14.25">
      <c r="A13" s="21"/>
      <c r="B13" s="19"/>
      <c r="C13" s="19" t="s">
        <v>816</v>
      </c>
      <c r="D13" s="1" t="s">
        <v>481</v>
      </c>
      <c r="E13" s="7">
        <v>2055</v>
      </c>
      <c r="F13" s="9">
        <v>2716.48</v>
      </c>
      <c r="G13" s="9">
        <v>2854.87</v>
      </c>
      <c r="H13" s="7">
        <v>1350.35</v>
      </c>
      <c r="I13" s="7">
        <v>2504.52</v>
      </c>
      <c r="J13" s="7">
        <v>2804.72</v>
      </c>
      <c r="K13" s="7">
        <v>2750.22</v>
      </c>
      <c r="L13" s="7">
        <v>2946.3</v>
      </c>
      <c r="M13" s="7">
        <v>3026.03</v>
      </c>
      <c r="N13" s="7">
        <v>2451.68</v>
      </c>
      <c r="O13" s="7">
        <v>1889.53</v>
      </c>
      <c r="P13" s="7">
        <v>3069.38</v>
      </c>
      <c r="Q13" s="7">
        <v>2838.1</v>
      </c>
      <c r="R13" s="7">
        <v>2724.39</v>
      </c>
      <c r="S13" s="7">
        <v>1744.15</v>
      </c>
      <c r="T13" s="7">
        <v>2116.98</v>
      </c>
      <c r="U13" s="141">
        <v>2263.97</v>
      </c>
      <c r="V13" s="141">
        <v>1639.51</v>
      </c>
      <c r="W13" s="141">
        <v>1376.06</v>
      </c>
      <c r="X13" s="141">
        <v>855.16</v>
      </c>
      <c r="Y13" s="166">
        <v>1200</v>
      </c>
      <c r="Z13" s="166">
        <v>1200</v>
      </c>
      <c r="AA13" s="137">
        <v>1088.01</v>
      </c>
      <c r="AB13" s="64">
        <f t="shared" si="0"/>
        <v>0.906675</v>
      </c>
      <c r="AC13" s="166">
        <v>1200</v>
      </c>
      <c r="AD13" s="26"/>
      <c r="AE13" s="26">
        <f t="shared" si="1"/>
        <v>1200</v>
      </c>
    </row>
    <row r="14" spans="1:31" ht="14.25">
      <c r="A14" s="21"/>
      <c r="B14" s="19"/>
      <c r="C14" s="19" t="s">
        <v>817</v>
      </c>
      <c r="D14" s="1" t="s">
        <v>480</v>
      </c>
      <c r="E14" s="7">
        <v>1224</v>
      </c>
      <c r="F14" s="9">
        <v>0</v>
      </c>
      <c r="G14" s="9">
        <v>0</v>
      </c>
      <c r="H14" s="7">
        <v>79.79</v>
      </c>
      <c r="I14" s="7"/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/>
      <c r="P14" s="7"/>
      <c r="Q14" s="7">
        <v>0</v>
      </c>
      <c r="R14" s="7">
        <v>0</v>
      </c>
      <c r="S14" s="7">
        <v>0</v>
      </c>
      <c r="T14" s="7">
        <v>0</v>
      </c>
      <c r="U14" s="141">
        <v>0</v>
      </c>
      <c r="V14" s="141">
        <v>0</v>
      </c>
      <c r="W14" s="141">
        <v>0</v>
      </c>
      <c r="X14" s="141">
        <v>0</v>
      </c>
      <c r="Y14" s="166">
        <v>0</v>
      </c>
      <c r="Z14" s="166">
        <v>0</v>
      </c>
      <c r="AA14" s="137">
        <v>0</v>
      </c>
      <c r="AB14" s="64">
        <v>0</v>
      </c>
      <c r="AC14" s="166">
        <v>0</v>
      </c>
      <c r="AD14" s="26"/>
      <c r="AE14" s="26">
        <f t="shared" si="1"/>
        <v>0</v>
      </c>
    </row>
    <row r="15" spans="1:31" ht="14.25">
      <c r="A15" s="21"/>
      <c r="B15" s="19"/>
      <c r="C15" s="19" t="s">
        <v>805</v>
      </c>
      <c r="D15" s="1" t="s">
        <v>474</v>
      </c>
      <c r="E15" s="7">
        <v>1743</v>
      </c>
      <c r="F15" s="9">
        <v>1221.3</v>
      </c>
      <c r="G15" s="9">
        <v>1204.3</v>
      </c>
      <c r="H15" s="7">
        <v>979.82</v>
      </c>
      <c r="I15" s="7">
        <v>269.3</v>
      </c>
      <c r="J15" s="7">
        <v>225.45</v>
      </c>
      <c r="K15" s="7">
        <v>667.74</v>
      </c>
      <c r="L15" s="7">
        <v>520.61</v>
      </c>
      <c r="M15" s="7">
        <v>372.17</v>
      </c>
      <c r="N15" s="7">
        <v>300.36</v>
      </c>
      <c r="O15" s="7">
        <v>206.28</v>
      </c>
      <c r="P15" s="7">
        <v>222.24</v>
      </c>
      <c r="Q15" s="7">
        <v>240.76</v>
      </c>
      <c r="R15" s="7">
        <v>222.24</v>
      </c>
      <c r="S15" s="7">
        <v>204.52</v>
      </c>
      <c r="T15" s="7">
        <v>223.2</v>
      </c>
      <c r="U15" s="141">
        <v>219.64</v>
      </c>
      <c r="V15" s="141">
        <v>223.2</v>
      </c>
      <c r="W15" s="141">
        <v>224.58</v>
      </c>
      <c r="X15" s="141">
        <v>198</v>
      </c>
      <c r="Y15" s="166">
        <v>300</v>
      </c>
      <c r="Z15" s="166">
        <v>300</v>
      </c>
      <c r="AA15" s="137">
        <v>0</v>
      </c>
      <c r="AB15" s="64">
        <f t="shared" si="0"/>
        <v>0</v>
      </c>
      <c r="AC15" s="166">
        <v>300</v>
      </c>
      <c r="AD15" s="26"/>
      <c r="AE15" s="26">
        <f t="shared" si="1"/>
        <v>300</v>
      </c>
    </row>
    <row r="16" spans="1:31" ht="13.5" customHeight="1">
      <c r="A16" s="21"/>
      <c r="B16" s="19"/>
      <c r="C16" s="19" t="s">
        <v>806</v>
      </c>
      <c r="D16" s="1" t="s">
        <v>475</v>
      </c>
      <c r="E16" s="7">
        <v>1443</v>
      </c>
      <c r="F16" s="9">
        <v>1173.56</v>
      </c>
      <c r="G16" s="9">
        <v>917.64</v>
      </c>
      <c r="H16" s="7">
        <v>874.15</v>
      </c>
      <c r="I16" s="7">
        <v>1076</v>
      </c>
      <c r="J16" s="7">
        <v>2587.07</v>
      </c>
      <c r="K16" s="7">
        <v>1326.51</v>
      </c>
      <c r="L16" s="7">
        <v>940.53</v>
      </c>
      <c r="M16" s="7">
        <v>1129.5</v>
      </c>
      <c r="N16" s="7">
        <v>1540.45</v>
      </c>
      <c r="O16" s="7">
        <v>1120.56</v>
      </c>
      <c r="P16" s="7">
        <v>1189.81</v>
      </c>
      <c r="Q16" s="7">
        <v>1075.78</v>
      </c>
      <c r="R16" s="7">
        <v>987.27</v>
      </c>
      <c r="S16" s="7">
        <v>661</v>
      </c>
      <c r="T16" s="7">
        <v>652.72</v>
      </c>
      <c r="U16" s="141">
        <v>685.65</v>
      </c>
      <c r="V16" s="141">
        <v>627.02</v>
      </c>
      <c r="W16" s="141">
        <v>641.25</v>
      </c>
      <c r="X16" s="141">
        <v>783.53</v>
      </c>
      <c r="Y16" s="166">
        <v>750</v>
      </c>
      <c r="Z16" s="166">
        <v>750</v>
      </c>
      <c r="AA16" s="137">
        <v>0</v>
      </c>
      <c r="AB16" s="64">
        <v>0</v>
      </c>
      <c r="AC16" s="166">
        <v>750</v>
      </c>
      <c r="AD16" s="26"/>
      <c r="AE16" s="26">
        <f t="shared" si="1"/>
        <v>750</v>
      </c>
    </row>
    <row r="17" spans="1:31" ht="13.5" customHeight="1">
      <c r="A17" s="21"/>
      <c r="B17" s="19"/>
      <c r="C17" s="19" t="s">
        <v>818</v>
      </c>
      <c r="E17" s="7"/>
      <c r="F17" s="9">
        <v>543.79</v>
      </c>
      <c r="G17" s="9"/>
      <c r="H17" s="7">
        <v>0</v>
      </c>
      <c r="I17" s="7"/>
      <c r="J17" s="7">
        <v>1192.52</v>
      </c>
      <c r="K17" s="7">
        <v>3183.74</v>
      </c>
      <c r="L17" s="7">
        <v>2465.63</v>
      </c>
      <c r="M17" s="7">
        <v>2367.74</v>
      </c>
      <c r="N17" s="7">
        <v>2748.74</v>
      </c>
      <c r="O17" s="7">
        <v>2630.55</v>
      </c>
      <c r="P17" s="7">
        <v>3234.15</v>
      </c>
      <c r="Q17" s="7">
        <v>3457.68</v>
      </c>
      <c r="R17" s="7">
        <v>3045.19</v>
      </c>
      <c r="S17" s="7">
        <v>3446.77</v>
      </c>
      <c r="T17" s="7">
        <v>3574.74</v>
      </c>
      <c r="U17" s="141">
        <v>2622.59</v>
      </c>
      <c r="V17" s="141">
        <v>0</v>
      </c>
      <c r="W17" s="141">
        <v>0</v>
      </c>
      <c r="X17" s="141">
        <v>0</v>
      </c>
      <c r="Y17" s="166">
        <v>100</v>
      </c>
      <c r="Z17" s="166">
        <v>100</v>
      </c>
      <c r="AA17" s="137">
        <v>0</v>
      </c>
      <c r="AB17" s="64">
        <f t="shared" si="0"/>
        <v>0</v>
      </c>
      <c r="AC17" s="166">
        <v>100</v>
      </c>
      <c r="AD17" s="26"/>
      <c r="AE17" s="26">
        <f t="shared" si="1"/>
        <v>100</v>
      </c>
    </row>
    <row r="18" spans="1:31" ht="14.25">
      <c r="A18" s="21"/>
      <c r="B18" s="19"/>
      <c r="C18" s="19" t="s">
        <v>807</v>
      </c>
      <c r="D18" s="1" t="s">
        <v>476</v>
      </c>
      <c r="E18" s="7">
        <v>404</v>
      </c>
      <c r="F18" s="9">
        <v>490.92</v>
      </c>
      <c r="G18" s="9">
        <v>398.26</v>
      </c>
      <c r="H18" s="7">
        <v>191.8</v>
      </c>
      <c r="I18" s="7">
        <v>604.17</v>
      </c>
      <c r="J18" s="7">
        <v>770.69</v>
      </c>
      <c r="K18" s="7">
        <v>498.16</v>
      </c>
      <c r="L18" s="7">
        <v>529.15</v>
      </c>
      <c r="M18" s="7">
        <v>508.77</v>
      </c>
      <c r="N18" s="7">
        <v>670.95</v>
      </c>
      <c r="O18" s="7">
        <v>716.04</v>
      </c>
      <c r="P18" s="7">
        <v>634.64</v>
      </c>
      <c r="Q18" s="7">
        <v>589.8</v>
      </c>
      <c r="R18" s="7">
        <v>739.49</v>
      </c>
      <c r="S18" s="7">
        <v>557.37</v>
      </c>
      <c r="T18" s="7">
        <v>245.21</v>
      </c>
      <c r="U18" s="141">
        <v>219.64</v>
      </c>
      <c r="V18" s="141">
        <v>362.46</v>
      </c>
      <c r="W18" s="141">
        <v>546.77</v>
      </c>
      <c r="X18" s="141">
        <v>434.52</v>
      </c>
      <c r="Y18" s="166">
        <v>600</v>
      </c>
      <c r="Z18" s="166">
        <v>600</v>
      </c>
      <c r="AA18" s="137">
        <v>0</v>
      </c>
      <c r="AB18" s="64">
        <f t="shared" si="0"/>
        <v>0</v>
      </c>
      <c r="AC18" s="166">
        <v>600</v>
      </c>
      <c r="AD18" s="26"/>
      <c r="AE18" s="26">
        <f t="shared" si="1"/>
        <v>600</v>
      </c>
    </row>
    <row r="19" spans="1:31" ht="14.25">
      <c r="A19" s="21"/>
      <c r="B19" s="19"/>
      <c r="C19" s="19" t="s">
        <v>808</v>
      </c>
      <c r="D19" s="1" t="s">
        <v>477</v>
      </c>
      <c r="E19" s="7">
        <v>1475</v>
      </c>
      <c r="F19" s="9">
        <v>1795.03</v>
      </c>
      <c r="G19" s="9">
        <v>1502.45</v>
      </c>
      <c r="H19" s="7">
        <v>1746.93</v>
      </c>
      <c r="I19" s="7">
        <v>1813.14</v>
      </c>
      <c r="J19" s="7">
        <v>2063.44</v>
      </c>
      <c r="K19" s="7">
        <v>1869.96</v>
      </c>
      <c r="L19" s="7">
        <v>1359.09</v>
      </c>
      <c r="M19" s="7">
        <v>1419.48</v>
      </c>
      <c r="N19" s="7">
        <v>1566.06</v>
      </c>
      <c r="O19" s="7">
        <v>1748.13</v>
      </c>
      <c r="P19" s="7">
        <v>1642.53</v>
      </c>
      <c r="Q19" s="7">
        <v>1145.28</v>
      </c>
      <c r="R19" s="7">
        <v>988.31</v>
      </c>
      <c r="S19" s="7">
        <v>834.54</v>
      </c>
      <c r="T19" s="7">
        <v>831.94</v>
      </c>
      <c r="U19" s="141">
        <v>842.99</v>
      </c>
      <c r="V19" s="141">
        <v>727.48</v>
      </c>
      <c r="W19" s="141">
        <v>780.65</v>
      </c>
      <c r="X19" s="141">
        <v>972.89</v>
      </c>
      <c r="Y19" s="166">
        <v>1000</v>
      </c>
      <c r="Z19" s="166">
        <v>1000</v>
      </c>
      <c r="AA19" s="137">
        <v>0</v>
      </c>
      <c r="AB19" s="64">
        <f t="shared" si="0"/>
        <v>0</v>
      </c>
      <c r="AC19" s="166">
        <v>1000</v>
      </c>
      <c r="AD19" s="26"/>
      <c r="AE19" s="26">
        <f t="shared" si="1"/>
        <v>1000</v>
      </c>
    </row>
    <row r="20" spans="1:31" ht="14.25" hidden="1">
      <c r="A20" s="21"/>
      <c r="B20" s="19"/>
      <c r="C20" s="19">
        <v>4250.6</v>
      </c>
      <c r="D20" s="1" t="s">
        <v>478</v>
      </c>
      <c r="E20" s="7">
        <v>2500.39</v>
      </c>
      <c r="F20" s="9"/>
      <c r="G20" s="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41"/>
      <c r="V20" s="141"/>
      <c r="W20" s="141"/>
      <c r="X20" s="141"/>
      <c r="Y20" s="166"/>
      <c r="Z20" s="166"/>
      <c r="AB20" s="64" t="e">
        <f t="shared" si="0"/>
        <v>#DIV/0!</v>
      </c>
      <c r="AC20" s="166"/>
      <c r="AD20" s="26"/>
      <c r="AE20" s="26">
        <f t="shared" si="1"/>
        <v>0</v>
      </c>
    </row>
    <row r="21" spans="1:31" ht="14.25">
      <c r="A21" s="21"/>
      <c r="B21" s="19"/>
      <c r="C21" s="19" t="s">
        <v>819</v>
      </c>
      <c r="D21" s="1" t="s">
        <v>478</v>
      </c>
      <c r="E21" s="7"/>
      <c r="F21" s="9">
        <v>2051.97</v>
      </c>
      <c r="G21" s="9">
        <v>1908.44</v>
      </c>
      <c r="H21" s="7">
        <v>2118.12</v>
      </c>
      <c r="I21" s="7">
        <v>2142.47</v>
      </c>
      <c r="J21" s="7">
        <v>1878.78</v>
      </c>
      <c r="K21" s="7">
        <v>1374.62</v>
      </c>
      <c r="L21" s="7">
        <v>1008.69</v>
      </c>
      <c r="M21" s="7">
        <v>1124.59</v>
      </c>
      <c r="N21" s="7">
        <v>1168.1</v>
      </c>
      <c r="O21" s="7">
        <v>1216.2</v>
      </c>
      <c r="P21" s="7">
        <v>1783.67</v>
      </c>
      <c r="Q21" s="7">
        <v>1430.97</v>
      </c>
      <c r="R21" s="7">
        <v>930.72</v>
      </c>
      <c r="S21" s="7">
        <v>847.81</v>
      </c>
      <c r="T21" s="7">
        <v>703.21</v>
      </c>
      <c r="U21" s="141">
        <v>704.43</v>
      </c>
      <c r="V21" s="141">
        <v>459.36</v>
      </c>
      <c r="W21" s="141">
        <v>774.61</v>
      </c>
      <c r="X21" s="141">
        <v>872.17</v>
      </c>
      <c r="Y21" s="166">
        <v>800</v>
      </c>
      <c r="Z21" s="166">
        <v>800</v>
      </c>
      <c r="AA21" s="137">
        <v>50.28</v>
      </c>
      <c r="AB21" s="64">
        <f t="shared" si="0"/>
        <v>0.06285</v>
      </c>
      <c r="AC21" s="166">
        <v>800</v>
      </c>
      <c r="AD21" s="26"/>
      <c r="AE21" s="26">
        <f t="shared" si="1"/>
        <v>800</v>
      </c>
    </row>
    <row r="22" spans="1:31" ht="14.25">
      <c r="A22" s="21"/>
      <c r="B22" s="19"/>
      <c r="C22" s="19" t="s">
        <v>820</v>
      </c>
      <c r="D22" s="1" t="s">
        <v>479</v>
      </c>
      <c r="E22" s="7">
        <v>167</v>
      </c>
      <c r="F22" s="9">
        <v>144.88</v>
      </c>
      <c r="G22" s="9">
        <v>136.61</v>
      </c>
      <c r="H22" s="7">
        <v>285.94</v>
      </c>
      <c r="I22" s="7">
        <v>259.38</v>
      </c>
      <c r="J22" s="7">
        <v>432.81</v>
      </c>
      <c r="K22" s="7">
        <v>231.86</v>
      </c>
      <c r="L22" s="7">
        <v>508.75</v>
      </c>
      <c r="M22" s="7">
        <v>752.77</v>
      </c>
      <c r="N22" s="7">
        <v>418.55</v>
      </c>
      <c r="O22" s="7">
        <v>439.84</v>
      </c>
      <c r="P22" s="7">
        <v>325.03</v>
      </c>
      <c r="Q22" s="7">
        <v>285.26</v>
      </c>
      <c r="R22" s="7">
        <v>247.71</v>
      </c>
      <c r="S22" s="7">
        <v>222.16</v>
      </c>
      <c r="T22" s="7">
        <v>248.54</v>
      </c>
      <c r="U22" s="141">
        <v>226.09</v>
      </c>
      <c r="V22" s="141">
        <v>231.27</v>
      </c>
      <c r="W22" s="141">
        <v>227.43</v>
      </c>
      <c r="X22" s="141">
        <v>383.93</v>
      </c>
      <c r="Y22" s="166">
        <v>500</v>
      </c>
      <c r="Z22" s="166">
        <v>500</v>
      </c>
      <c r="AA22" s="137">
        <v>0</v>
      </c>
      <c r="AB22" s="64">
        <f t="shared" si="0"/>
        <v>0</v>
      </c>
      <c r="AC22" s="166">
        <v>500</v>
      </c>
      <c r="AD22" s="26"/>
      <c r="AE22" s="26">
        <f t="shared" si="1"/>
        <v>500</v>
      </c>
    </row>
    <row r="23" spans="1:31" ht="14.25">
      <c r="A23" s="21"/>
      <c r="B23" s="19"/>
      <c r="C23" s="19" t="s">
        <v>1030</v>
      </c>
      <c r="D23" s="1" t="s">
        <v>1031</v>
      </c>
      <c r="E23" s="7"/>
      <c r="F23" s="9"/>
      <c r="G23" s="9"/>
      <c r="H23" s="7"/>
      <c r="I23" s="7"/>
      <c r="J23" s="7"/>
      <c r="K23" s="7"/>
      <c r="L23" s="7">
        <v>80</v>
      </c>
      <c r="M23" s="7">
        <v>0</v>
      </c>
      <c r="N23" s="7">
        <v>0</v>
      </c>
      <c r="O23" s="7"/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141">
        <v>0</v>
      </c>
      <c r="V23" s="141">
        <v>0</v>
      </c>
      <c r="W23" s="141">
        <v>0</v>
      </c>
      <c r="X23" s="141">
        <v>0</v>
      </c>
      <c r="Y23" s="166">
        <v>200</v>
      </c>
      <c r="Z23" s="166">
        <v>200</v>
      </c>
      <c r="AA23" s="137">
        <v>0</v>
      </c>
      <c r="AB23" s="64">
        <f t="shared" si="0"/>
        <v>0</v>
      </c>
      <c r="AC23" s="166">
        <v>200</v>
      </c>
      <c r="AD23" s="26"/>
      <c r="AE23" s="26">
        <f t="shared" si="1"/>
        <v>200</v>
      </c>
    </row>
    <row r="24" spans="1:31" ht="14.25">
      <c r="A24" s="21"/>
      <c r="B24" s="19"/>
      <c r="C24" s="19" t="s">
        <v>504</v>
      </c>
      <c r="D24" s="1" t="s">
        <v>162</v>
      </c>
      <c r="E24" s="7">
        <v>1018</v>
      </c>
      <c r="F24" s="9">
        <v>1358</v>
      </c>
      <c r="G24" s="9">
        <v>918</v>
      </c>
      <c r="H24" s="7">
        <v>715</v>
      </c>
      <c r="I24" s="7">
        <v>0</v>
      </c>
      <c r="J24" s="7">
        <v>467.49</v>
      </c>
      <c r="K24" s="7">
        <v>499.12</v>
      </c>
      <c r="L24" s="7">
        <v>493.53</v>
      </c>
      <c r="M24" s="7">
        <v>451.28</v>
      </c>
      <c r="N24" s="7">
        <v>356.67</v>
      </c>
      <c r="O24" s="7">
        <v>304.73</v>
      </c>
      <c r="P24" s="7">
        <v>271.6</v>
      </c>
      <c r="Q24" s="7">
        <v>298.03</v>
      </c>
      <c r="R24" s="7">
        <v>320.98</v>
      </c>
      <c r="S24" s="7">
        <v>357.02</v>
      </c>
      <c r="T24" s="7">
        <v>347.98</v>
      </c>
      <c r="U24" s="141">
        <v>311.5</v>
      </c>
      <c r="V24" s="141">
        <v>324.56</v>
      </c>
      <c r="W24" s="141">
        <v>310.85</v>
      </c>
      <c r="X24" s="141">
        <v>210.14</v>
      </c>
      <c r="Y24" s="166">
        <v>500</v>
      </c>
      <c r="Z24" s="166">
        <v>500</v>
      </c>
      <c r="AA24" s="137">
        <v>154.28</v>
      </c>
      <c r="AB24" s="64">
        <f t="shared" si="0"/>
        <v>0.30856</v>
      </c>
      <c r="AC24" s="166">
        <v>500</v>
      </c>
      <c r="AD24" s="26"/>
      <c r="AE24" s="26">
        <f t="shared" si="1"/>
        <v>500</v>
      </c>
    </row>
    <row r="25" spans="1:31" ht="14.25">
      <c r="A25" s="21"/>
      <c r="B25" s="19"/>
      <c r="C25" s="19" t="s">
        <v>97</v>
      </c>
      <c r="D25" s="1" t="s">
        <v>140</v>
      </c>
      <c r="E25" s="7">
        <v>0</v>
      </c>
      <c r="F25" s="9">
        <v>1206</v>
      </c>
      <c r="G25" s="9">
        <v>2529.95</v>
      </c>
      <c r="H25" s="9">
        <v>3389.34</v>
      </c>
      <c r="I25" s="9">
        <v>0</v>
      </c>
      <c r="J25" s="9">
        <v>1244.99</v>
      </c>
      <c r="K25" s="9">
        <v>825.79</v>
      </c>
      <c r="L25" s="9">
        <v>781.47</v>
      </c>
      <c r="M25" s="9">
        <v>1588.95</v>
      </c>
      <c r="N25" s="9">
        <v>0</v>
      </c>
      <c r="O25" s="9"/>
      <c r="P25" s="9"/>
      <c r="Q25" s="9">
        <v>0</v>
      </c>
      <c r="R25" s="9">
        <v>0</v>
      </c>
      <c r="S25" s="9">
        <v>0</v>
      </c>
      <c r="T25" s="9">
        <v>0</v>
      </c>
      <c r="U25" s="139">
        <v>0</v>
      </c>
      <c r="V25" s="139">
        <v>0</v>
      </c>
      <c r="W25" s="139">
        <v>0</v>
      </c>
      <c r="X25" s="139">
        <v>0</v>
      </c>
      <c r="Y25" s="166">
        <v>0</v>
      </c>
      <c r="Z25" s="166">
        <v>0</v>
      </c>
      <c r="AA25" s="137">
        <v>0</v>
      </c>
      <c r="AB25" s="64">
        <v>0</v>
      </c>
      <c r="AC25" s="166">
        <v>0</v>
      </c>
      <c r="AD25" s="26"/>
      <c r="AE25" s="26">
        <f t="shared" si="1"/>
        <v>0</v>
      </c>
    </row>
    <row r="26" spans="1:31" ht="14.25">
      <c r="A26" s="21"/>
      <c r="B26" s="19"/>
      <c r="C26" s="19" t="s">
        <v>99</v>
      </c>
      <c r="D26" s="1" t="s">
        <v>100</v>
      </c>
      <c r="E26" s="7">
        <v>0</v>
      </c>
      <c r="F26" s="9">
        <v>2005.26</v>
      </c>
      <c r="G26" s="9">
        <v>2220.17</v>
      </c>
      <c r="H26" s="9">
        <v>553.1</v>
      </c>
      <c r="I26" s="9">
        <v>642.12</v>
      </c>
      <c r="J26" s="9">
        <v>948.6</v>
      </c>
      <c r="K26" s="9">
        <v>1052.76</v>
      </c>
      <c r="L26" s="9">
        <v>866.25</v>
      </c>
      <c r="M26" s="9">
        <v>216.71</v>
      </c>
      <c r="N26" s="9">
        <v>0</v>
      </c>
      <c r="O26" s="9"/>
      <c r="P26" s="9"/>
      <c r="Q26" s="9">
        <v>0</v>
      </c>
      <c r="R26" s="9">
        <v>0</v>
      </c>
      <c r="S26" s="9">
        <v>0</v>
      </c>
      <c r="T26" s="9">
        <v>0</v>
      </c>
      <c r="U26" s="139">
        <v>0</v>
      </c>
      <c r="V26" s="139">
        <v>0</v>
      </c>
      <c r="W26" s="139">
        <v>0</v>
      </c>
      <c r="X26" s="139">
        <v>0</v>
      </c>
      <c r="Y26" s="166">
        <v>0</v>
      </c>
      <c r="Z26" s="166">
        <v>0</v>
      </c>
      <c r="AA26" s="137">
        <v>0</v>
      </c>
      <c r="AB26" s="64">
        <v>0</v>
      </c>
      <c r="AC26" s="166">
        <v>0</v>
      </c>
      <c r="AD26" s="26"/>
      <c r="AE26" s="26">
        <f t="shared" si="1"/>
        <v>0</v>
      </c>
    </row>
    <row r="27" spans="1:31" ht="14.25">
      <c r="A27" s="21"/>
      <c r="B27" s="19"/>
      <c r="C27" s="19" t="s">
        <v>498</v>
      </c>
      <c r="D27" s="1" t="s">
        <v>821</v>
      </c>
      <c r="E27" s="7"/>
      <c r="F27" s="9"/>
      <c r="G27" s="9"/>
      <c r="H27" s="9">
        <v>1337.12</v>
      </c>
      <c r="I27" s="9">
        <v>412.64</v>
      </c>
      <c r="J27" s="9">
        <v>61.25</v>
      </c>
      <c r="K27" s="9">
        <v>0</v>
      </c>
      <c r="L27" s="9">
        <v>0</v>
      </c>
      <c r="M27" s="9">
        <v>150.6</v>
      </c>
      <c r="N27" s="9">
        <v>0</v>
      </c>
      <c r="O27" s="9"/>
      <c r="P27" s="9"/>
      <c r="Q27" s="9">
        <v>0</v>
      </c>
      <c r="R27" s="9">
        <v>0</v>
      </c>
      <c r="S27" s="9">
        <v>0</v>
      </c>
      <c r="T27" s="9">
        <v>0</v>
      </c>
      <c r="U27" s="139">
        <v>0</v>
      </c>
      <c r="V27" s="139">
        <v>0</v>
      </c>
      <c r="W27" s="139">
        <v>0</v>
      </c>
      <c r="X27" s="139">
        <v>0</v>
      </c>
      <c r="Y27" s="166">
        <v>0</v>
      </c>
      <c r="Z27" s="166">
        <v>0</v>
      </c>
      <c r="AA27" s="137">
        <v>0</v>
      </c>
      <c r="AB27" s="64">
        <v>0</v>
      </c>
      <c r="AC27" s="166">
        <v>0</v>
      </c>
      <c r="AD27" s="26"/>
      <c r="AE27" s="26">
        <f t="shared" si="1"/>
        <v>0</v>
      </c>
    </row>
    <row r="28" spans="1:31" ht="14.25">
      <c r="A28" s="21"/>
      <c r="B28" s="19"/>
      <c r="C28" s="19" t="s">
        <v>101</v>
      </c>
      <c r="D28" s="1" t="s">
        <v>365</v>
      </c>
      <c r="E28" s="7">
        <v>0</v>
      </c>
      <c r="F28" s="9"/>
      <c r="G28" s="9"/>
      <c r="H28" s="9">
        <v>0</v>
      </c>
      <c r="I28" s="9">
        <v>1.76</v>
      </c>
      <c r="J28" s="9">
        <v>4</v>
      </c>
      <c r="K28" s="9">
        <v>21.68</v>
      </c>
      <c r="L28" s="9">
        <v>19.21</v>
      </c>
      <c r="M28" s="9">
        <v>0</v>
      </c>
      <c r="N28" s="9">
        <v>0</v>
      </c>
      <c r="O28" s="9"/>
      <c r="P28" s="9"/>
      <c r="Q28" s="9">
        <v>0</v>
      </c>
      <c r="R28" s="9">
        <v>0</v>
      </c>
      <c r="S28" s="9">
        <v>0</v>
      </c>
      <c r="T28" s="9">
        <v>0</v>
      </c>
      <c r="U28" s="139">
        <v>0</v>
      </c>
      <c r="V28" s="139">
        <v>0</v>
      </c>
      <c r="W28" s="139">
        <v>0</v>
      </c>
      <c r="X28" s="139">
        <v>0</v>
      </c>
      <c r="Y28" s="166">
        <v>0</v>
      </c>
      <c r="Z28" s="166">
        <v>0</v>
      </c>
      <c r="AA28" s="137">
        <v>0</v>
      </c>
      <c r="AB28" s="64">
        <v>0</v>
      </c>
      <c r="AC28" s="166">
        <v>0</v>
      </c>
      <c r="AD28" s="26"/>
      <c r="AE28" s="26">
        <f t="shared" si="1"/>
        <v>0</v>
      </c>
    </row>
    <row r="29" spans="1:31" ht="14.25">
      <c r="A29" s="21"/>
      <c r="B29" s="19"/>
      <c r="C29" s="19" t="s">
        <v>738</v>
      </c>
      <c r="D29" s="1" t="s">
        <v>926</v>
      </c>
      <c r="E29" s="7">
        <v>4094</v>
      </c>
      <c r="F29" s="9">
        <v>2635.02</v>
      </c>
      <c r="G29" s="9">
        <v>4491.5</v>
      </c>
      <c r="H29" s="9">
        <v>4264.82</v>
      </c>
      <c r="I29" s="9">
        <v>2046.85</v>
      </c>
      <c r="J29" s="9">
        <v>2174.6</v>
      </c>
      <c r="K29" s="9">
        <v>1837.32</v>
      </c>
      <c r="L29" s="9">
        <v>812.5</v>
      </c>
      <c r="M29" s="9">
        <v>0</v>
      </c>
      <c r="N29" s="9">
        <v>0</v>
      </c>
      <c r="O29" s="9"/>
      <c r="P29" s="9"/>
      <c r="Q29" s="9">
        <v>0</v>
      </c>
      <c r="R29" s="9">
        <v>0</v>
      </c>
      <c r="S29" s="9">
        <v>0</v>
      </c>
      <c r="T29" s="9">
        <v>0</v>
      </c>
      <c r="U29" s="139">
        <v>0</v>
      </c>
      <c r="V29" s="139">
        <v>0</v>
      </c>
      <c r="W29" s="139">
        <v>0</v>
      </c>
      <c r="X29" s="139">
        <v>0</v>
      </c>
      <c r="Y29" s="166">
        <v>0</v>
      </c>
      <c r="Z29" s="166">
        <v>0</v>
      </c>
      <c r="AA29" s="137">
        <v>0</v>
      </c>
      <c r="AB29" s="64">
        <v>0</v>
      </c>
      <c r="AC29" s="166">
        <v>0</v>
      </c>
      <c r="AD29" s="26"/>
      <c r="AE29" s="26">
        <f t="shared" si="1"/>
        <v>0</v>
      </c>
    </row>
    <row r="30" spans="1:31" ht="15" thickBot="1">
      <c r="A30" s="31"/>
      <c r="B30" s="32"/>
      <c r="C30" s="32" t="s">
        <v>739</v>
      </c>
      <c r="D30" s="38" t="s">
        <v>943</v>
      </c>
      <c r="E30" s="34">
        <v>16249</v>
      </c>
      <c r="F30" s="35">
        <v>23721.02</v>
      </c>
      <c r="G30" s="35">
        <v>14922.45</v>
      </c>
      <c r="H30" s="35">
        <v>12067.72</v>
      </c>
      <c r="I30" s="35">
        <v>13795.08</v>
      </c>
      <c r="J30" s="35">
        <v>13649.34</v>
      </c>
      <c r="K30" s="35">
        <v>14402.92</v>
      </c>
      <c r="L30" s="35">
        <v>13733.21</v>
      </c>
      <c r="M30" s="35">
        <v>14697.48</v>
      </c>
      <c r="N30" s="35">
        <v>11747.17</v>
      </c>
      <c r="O30" s="35">
        <v>3966.69</v>
      </c>
      <c r="P30" s="35">
        <v>4795.03</v>
      </c>
      <c r="Q30" s="35">
        <v>3076.7</v>
      </c>
      <c r="R30" s="35">
        <v>4993.42</v>
      </c>
      <c r="S30" s="35">
        <v>5339.82</v>
      </c>
      <c r="T30" s="35">
        <v>5443.11</v>
      </c>
      <c r="U30" s="150">
        <v>5092.87</v>
      </c>
      <c r="V30" s="150">
        <v>5813.56</v>
      </c>
      <c r="W30" s="150">
        <v>6811.11</v>
      </c>
      <c r="X30" s="150">
        <v>5557.13</v>
      </c>
      <c r="Y30" s="36">
        <v>7500</v>
      </c>
      <c r="Z30" s="36">
        <v>7500</v>
      </c>
      <c r="AA30" s="138">
        <v>3946.27</v>
      </c>
      <c r="AB30" s="65">
        <f t="shared" si="0"/>
        <v>0.5261693333333334</v>
      </c>
      <c r="AC30" s="36">
        <v>7500</v>
      </c>
      <c r="AD30" s="36"/>
      <c r="AE30" s="36">
        <f t="shared" si="1"/>
        <v>7500</v>
      </c>
    </row>
    <row r="31" spans="1:31" ht="14.25">
      <c r="A31" s="21"/>
      <c r="B31" s="19"/>
      <c r="C31" s="19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39"/>
      <c r="V31" s="139"/>
      <c r="W31" s="139"/>
      <c r="X31" s="139"/>
      <c r="AB31" s="64"/>
      <c r="AC31" s="26"/>
      <c r="AD31" s="26"/>
      <c r="AE31" s="26"/>
    </row>
    <row r="32" spans="1:31" ht="15" thickBot="1">
      <c r="A32" s="1" t="s">
        <v>615</v>
      </c>
      <c r="B32" s="19"/>
      <c r="C32" s="19"/>
      <c r="E32" s="7">
        <v>42043</v>
      </c>
      <c r="F32" s="9">
        <f aca="true" t="shared" si="2" ref="F32:AA32">SUM(F5:F31)</f>
        <v>75348.42</v>
      </c>
      <c r="G32" s="39">
        <f t="shared" si="2"/>
        <v>69690.61</v>
      </c>
      <c r="H32" s="39">
        <f t="shared" si="2"/>
        <v>47434.2</v>
      </c>
      <c r="I32" s="39">
        <f t="shared" si="2"/>
        <v>44898.759999999995</v>
      </c>
      <c r="J32" s="39">
        <f t="shared" si="2"/>
        <v>48657.90000000001</v>
      </c>
      <c r="K32" s="39">
        <f t="shared" si="2"/>
        <v>50333.23999999999</v>
      </c>
      <c r="L32" s="39">
        <f t="shared" si="2"/>
        <v>44572.34</v>
      </c>
      <c r="M32" s="39">
        <f t="shared" si="2"/>
        <v>35141.329999999994</v>
      </c>
      <c r="N32" s="39">
        <f t="shared" si="2"/>
        <v>27688.55</v>
      </c>
      <c r="O32" s="39">
        <f t="shared" si="2"/>
        <v>18625.29</v>
      </c>
      <c r="P32" s="39">
        <f t="shared" si="2"/>
        <v>21662.549999999996</v>
      </c>
      <c r="Q32" s="39">
        <f t="shared" si="2"/>
        <v>16165.77</v>
      </c>
      <c r="R32" s="142">
        <f t="shared" si="2"/>
        <v>17975.449999999997</v>
      </c>
      <c r="S32" s="142">
        <f t="shared" si="2"/>
        <v>18953.940000000002</v>
      </c>
      <c r="T32" s="142">
        <f t="shared" si="2"/>
        <v>22064.97</v>
      </c>
      <c r="U32" s="142">
        <f t="shared" si="2"/>
        <v>19298.149999999998</v>
      </c>
      <c r="V32" s="142">
        <f t="shared" si="2"/>
        <v>16807.41</v>
      </c>
      <c r="W32" s="142">
        <f t="shared" si="2"/>
        <v>18088.95</v>
      </c>
      <c r="X32" s="142">
        <f t="shared" si="2"/>
        <v>17367.91</v>
      </c>
      <c r="Y32" s="142">
        <f t="shared" si="2"/>
        <v>20800</v>
      </c>
      <c r="Z32" s="142">
        <f t="shared" si="2"/>
        <v>20800</v>
      </c>
      <c r="AA32" s="142">
        <f t="shared" si="2"/>
        <v>11210.17</v>
      </c>
      <c r="AB32" s="68">
        <f>SUM(AA32/Z32)</f>
        <v>0.5389504807692308</v>
      </c>
      <c r="AC32" s="39">
        <f>SUM(AC5:AC31)</f>
        <v>20800</v>
      </c>
      <c r="AD32" s="39">
        <f>SUM(AD5:AD31)</f>
        <v>0</v>
      </c>
      <c r="AE32" s="39">
        <f>SUM(AC32:AD32)</f>
        <v>20800</v>
      </c>
    </row>
    <row r="33" spans="1:31" ht="15" thickTop="1">
      <c r="A33" s="21"/>
      <c r="B33" s="19"/>
      <c r="C33" s="19"/>
      <c r="E33" s="9"/>
      <c r="F33" s="9"/>
      <c r="G33" s="9"/>
      <c r="H33" s="9"/>
      <c r="I33" s="14" t="s">
        <v>901</v>
      </c>
      <c r="J33" s="14"/>
      <c r="K33" s="14" t="s">
        <v>901</v>
      </c>
      <c r="L33" s="14"/>
      <c r="M33" s="14"/>
      <c r="N33" s="14"/>
      <c r="O33" s="14"/>
      <c r="P33" s="14"/>
      <c r="Q33" s="14"/>
      <c r="R33" s="14"/>
      <c r="S33" s="14"/>
      <c r="T33" s="14"/>
      <c r="U33" s="133"/>
      <c r="V33" s="133"/>
      <c r="W33" s="133"/>
      <c r="X33" s="133"/>
      <c r="Y33" s="133"/>
      <c r="Z33" s="133"/>
      <c r="AA33" s="133"/>
      <c r="AB33" s="64"/>
      <c r="AC33" s="26"/>
      <c r="AD33" s="26"/>
      <c r="AE33" s="26"/>
    </row>
    <row r="34" spans="1:31" ht="14.25">
      <c r="A34" s="21"/>
      <c r="B34" s="19"/>
      <c r="C34" s="19"/>
      <c r="E34" s="9"/>
      <c r="F34" s="9"/>
      <c r="G34" s="9"/>
      <c r="H34" s="9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33"/>
      <c r="V34" s="133"/>
      <c r="W34" s="133"/>
      <c r="X34" s="133"/>
      <c r="Y34" s="133"/>
      <c r="Z34" s="133"/>
      <c r="AA34" s="212"/>
      <c r="AB34" s="176">
        <v>0.75</v>
      </c>
      <c r="AC34" s="26"/>
      <c r="AD34" s="26"/>
      <c r="AE34" s="26"/>
    </row>
    <row r="35" spans="1:31" ht="14.25">
      <c r="A35" s="178" t="s">
        <v>580</v>
      </c>
      <c r="B35" s="179"/>
      <c r="C35" s="179"/>
      <c r="D35" s="178"/>
      <c r="E35" s="23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39"/>
      <c r="V35" s="139"/>
      <c r="W35" s="139"/>
      <c r="X35" s="139"/>
      <c r="AB35" s="64"/>
      <c r="AC35" s="26"/>
      <c r="AD35" s="26"/>
      <c r="AE35" s="26"/>
    </row>
    <row r="36" spans="1:31" ht="14.25">
      <c r="A36" s="21"/>
      <c r="B36" s="19" t="s">
        <v>581</v>
      </c>
      <c r="C36" s="19" t="s">
        <v>6</v>
      </c>
      <c r="D36" s="1" t="s">
        <v>462</v>
      </c>
      <c r="E36" s="7">
        <v>12976</v>
      </c>
      <c r="F36" s="9">
        <v>11780.6</v>
      </c>
      <c r="G36" s="7">
        <v>8470.48</v>
      </c>
      <c r="H36" s="7">
        <v>5307.6</v>
      </c>
      <c r="I36" s="7">
        <v>6152.65</v>
      </c>
      <c r="J36" s="7">
        <v>11000</v>
      </c>
      <c r="K36" s="7">
        <v>7414</v>
      </c>
      <c r="L36" s="7">
        <v>6223.7</v>
      </c>
      <c r="M36" s="7">
        <v>4953.4</v>
      </c>
      <c r="N36" s="7">
        <v>5294.5</v>
      </c>
      <c r="O36" s="7">
        <v>5906.6</v>
      </c>
      <c r="P36" s="7">
        <v>4729</v>
      </c>
      <c r="Q36" s="7">
        <v>4994.45</v>
      </c>
      <c r="R36" s="7">
        <v>5280.35</v>
      </c>
      <c r="S36" s="7">
        <v>5500</v>
      </c>
      <c r="T36" s="7">
        <v>4939</v>
      </c>
      <c r="U36" s="141">
        <v>5700</v>
      </c>
      <c r="V36" s="141">
        <v>1600</v>
      </c>
      <c r="W36" s="141">
        <v>0</v>
      </c>
      <c r="X36" s="141">
        <v>1200</v>
      </c>
      <c r="Y36" s="26">
        <v>3000</v>
      </c>
      <c r="Z36" s="137">
        <f>Y36</f>
        <v>3000</v>
      </c>
      <c r="AA36" s="137">
        <v>10</v>
      </c>
      <c r="AB36" s="64">
        <f>SUM(AA36/Z36)</f>
        <v>0.0033333333333333335</v>
      </c>
      <c r="AC36" s="166">
        <v>3000</v>
      </c>
      <c r="AD36" s="26"/>
      <c r="AE36" s="26">
        <f aca="true" t="shared" si="3" ref="AE36:AE55">SUM(AC36:AD36)</f>
        <v>3000</v>
      </c>
    </row>
    <row r="37" spans="1:31" ht="14.25">
      <c r="A37" s="21"/>
      <c r="B37" s="19" t="s">
        <v>583</v>
      </c>
      <c r="C37" s="19" t="s">
        <v>582</v>
      </c>
      <c r="D37" s="1" t="s">
        <v>584</v>
      </c>
      <c r="E37" s="7"/>
      <c r="F37" s="9">
        <v>2105.55</v>
      </c>
      <c r="G37" s="7">
        <v>2163.4</v>
      </c>
      <c r="H37" s="7">
        <v>0</v>
      </c>
      <c r="I37" s="7"/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/>
      <c r="P37" s="26">
        <v>0</v>
      </c>
      <c r="Q37" s="7">
        <v>0</v>
      </c>
      <c r="R37" s="7">
        <v>1100</v>
      </c>
      <c r="S37" s="7">
        <v>2400</v>
      </c>
      <c r="T37" s="7">
        <v>0</v>
      </c>
      <c r="U37" s="141">
        <v>0</v>
      </c>
      <c r="V37" s="141">
        <v>0</v>
      </c>
      <c r="W37" s="141">
        <v>1050</v>
      </c>
      <c r="X37" s="141">
        <v>1825</v>
      </c>
      <c r="Y37" s="26">
        <v>0</v>
      </c>
      <c r="Z37" s="137">
        <f aca="true" t="shared" si="4" ref="Z37:Z55">Y37</f>
        <v>0</v>
      </c>
      <c r="AA37" s="137">
        <v>0</v>
      </c>
      <c r="AB37" s="64">
        <v>0</v>
      </c>
      <c r="AC37" s="166">
        <v>0</v>
      </c>
      <c r="AD37" s="26"/>
      <c r="AE37" s="26">
        <f t="shared" si="3"/>
        <v>0</v>
      </c>
    </row>
    <row r="38" spans="1:31" ht="14.25">
      <c r="A38" s="21"/>
      <c r="B38" s="19"/>
      <c r="C38" s="19" t="s">
        <v>585</v>
      </c>
      <c r="D38" s="1" t="s">
        <v>463</v>
      </c>
      <c r="E38" s="7">
        <v>2155</v>
      </c>
      <c r="F38" s="9">
        <v>1096.55</v>
      </c>
      <c r="G38" s="7">
        <v>967.55</v>
      </c>
      <c r="H38" s="7">
        <v>497.05</v>
      </c>
      <c r="I38" s="7">
        <v>273.2</v>
      </c>
      <c r="J38" s="7">
        <v>0</v>
      </c>
      <c r="K38" s="7">
        <v>463.45</v>
      </c>
      <c r="L38" s="7">
        <v>596.8</v>
      </c>
      <c r="M38" s="7">
        <v>366.85</v>
      </c>
      <c r="N38" s="7">
        <v>304.2</v>
      </c>
      <c r="O38" s="7">
        <v>162.65</v>
      </c>
      <c r="P38" s="7">
        <v>112.35</v>
      </c>
      <c r="Q38" s="7">
        <v>13.6</v>
      </c>
      <c r="R38" s="7">
        <v>0</v>
      </c>
      <c r="S38" s="7">
        <v>0</v>
      </c>
      <c r="T38" s="7">
        <v>0</v>
      </c>
      <c r="U38" s="141">
        <v>0</v>
      </c>
      <c r="V38" s="141">
        <v>0</v>
      </c>
      <c r="W38" s="141">
        <v>0</v>
      </c>
      <c r="X38" s="141">
        <v>0</v>
      </c>
      <c r="Y38" s="26">
        <v>400</v>
      </c>
      <c r="Z38" s="137">
        <f t="shared" si="4"/>
        <v>400</v>
      </c>
      <c r="AA38" s="137">
        <v>0</v>
      </c>
      <c r="AB38" s="64">
        <f>SUM(AA38/Z38)</f>
        <v>0</v>
      </c>
      <c r="AC38" s="166">
        <v>400</v>
      </c>
      <c r="AD38" s="26"/>
      <c r="AE38" s="26">
        <f t="shared" si="3"/>
        <v>400</v>
      </c>
    </row>
    <row r="39" spans="1:31" ht="14.25">
      <c r="A39" s="21"/>
      <c r="B39" s="19"/>
      <c r="C39" s="19" t="s">
        <v>586</v>
      </c>
      <c r="D39" s="1" t="s">
        <v>464</v>
      </c>
      <c r="E39" s="7">
        <v>2247</v>
      </c>
      <c r="F39" s="9">
        <v>2681.1</v>
      </c>
      <c r="G39" s="7">
        <v>2427.05</v>
      </c>
      <c r="H39" s="7">
        <v>1741.5</v>
      </c>
      <c r="I39" s="7">
        <v>1186.65</v>
      </c>
      <c r="J39" s="7">
        <v>150</v>
      </c>
      <c r="K39" s="7">
        <v>930.7</v>
      </c>
      <c r="L39" s="7">
        <v>1464.45</v>
      </c>
      <c r="M39" s="7">
        <v>619.25</v>
      </c>
      <c r="N39" s="7">
        <v>721.95</v>
      </c>
      <c r="O39" s="7">
        <v>956.45</v>
      </c>
      <c r="P39" s="7">
        <v>642.4</v>
      </c>
      <c r="Q39" s="7">
        <v>1095.3</v>
      </c>
      <c r="R39" s="7">
        <v>196</v>
      </c>
      <c r="S39" s="7">
        <v>0</v>
      </c>
      <c r="T39" s="7">
        <v>0</v>
      </c>
      <c r="U39" s="141">
        <v>0</v>
      </c>
      <c r="V39" s="141">
        <v>0</v>
      </c>
      <c r="W39" s="141">
        <v>2080</v>
      </c>
      <c r="X39" s="141">
        <v>0</v>
      </c>
      <c r="Y39" s="26">
        <v>2000</v>
      </c>
      <c r="Z39" s="137">
        <f t="shared" si="4"/>
        <v>2000</v>
      </c>
      <c r="AA39" s="137">
        <v>0</v>
      </c>
      <c r="AB39" s="64">
        <f>SUM(AA39/Z39)</f>
        <v>0</v>
      </c>
      <c r="AC39" s="166">
        <v>2000</v>
      </c>
      <c r="AD39" s="26"/>
      <c r="AE39" s="26">
        <f t="shared" si="3"/>
        <v>2000</v>
      </c>
    </row>
    <row r="40" spans="1:31" ht="14.25">
      <c r="A40" s="21"/>
      <c r="B40" s="19"/>
      <c r="C40" s="19" t="s">
        <v>587</v>
      </c>
      <c r="D40" s="1" t="s">
        <v>465</v>
      </c>
      <c r="E40" s="7">
        <v>2019</v>
      </c>
      <c r="F40" s="9">
        <v>2031.05</v>
      </c>
      <c r="G40" s="7">
        <v>1926.25</v>
      </c>
      <c r="H40" s="7">
        <v>1050.9</v>
      </c>
      <c r="I40" s="7">
        <v>870.25</v>
      </c>
      <c r="J40" s="7">
        <v>0</v>
      </c>
      <c r="K40" s="7">
        <v>691.85</v>
      </c>
      <c r="L40" s="7">
        <v>1115.05</v>
      </c>
      <c r="M40" s="7">
        <v>898</v>
      </c>
      <c r="N40" s="7">
        <v>1079.35</v>
      </c>
      <c r="O40" s="7">
        <v>878.8</v>
      </c>
      <c r="P40" s="7">
        <v>716.25</v>
      </c>
      <c r="Q40" s="7">
        <v>696.65</v>
      </c>
      <c r="R40" s="7">
        <v>0</v>
      </c>
      <c r="S40" s="7">
        <v>0</v>
      </c>
      <c r="T40" s="7">
        <v>0</v>
      </c>
      <c r="U40" s="141">
        <v>0</v>
      </c>
      <c r="V40" s="141">
        <v>0</v>
      </c>
      <c r="W40" s="141">
        <v>0</v>
      </c>
      <c r="X40" s="141">
        <v>0</v>
      </c>
      <c r="Y40" s="26">
        <v>300</v>
      </c>
      <c r="Z40" s="137">
        <f t="shared" si="4"/>
        <v>300</v>
      </c>
      <c r="AA40" s="137">
        <v>0</v>
      </c>
      <c r="AB40" s="64">
        <f>SUM(AA40/Z40)</f>
        <v>0</v>
      </c>
      <c r="AC40" s="166">
        <v>300</v>
      </c>
      <c r="AD40" s="26"/>
      <c r="AE40" s="26">
        <f t="shared" si="3"/>
        <v>300</v>
      </c>
    </row>
    <row r="41" spans="1:31" ht="14.25">
      <c r="A41" s="21"/>
      <c r="B41" s="19"/>
      <c r="C41" s="19" t="s">
        <v>588</v>
      </c>
      <c r="D41" s="1" t="s">
        <v>466</v>
      </c>
      <c r="E41" s="7">
        <v>1005</v>
      </c>
      <c r="F41" s="9">
        <v>905.15</v>
      </c>
      <c r="G41" s="7">
        <v>449.15</v>
      </c>
      <c r="H41" s="7">
        <v>2.95</v>
      </c>
      <c r="I41" s="7"/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/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141">
        <v>0</v>
      </c>
      <c r="V41" s="141">
        <v>0</v>
      </c>
      <c r="W41" s="141">
        <v>0</v>
      </c>
      <c r="X41" s="141">
        <v>0</v>
      </c>
      <c r="Y41" s="26">
        <v>0</v>
      </c>
      <c r="Z41" s="137">
        <f t="shared" si="4"/>
        <v>0</v>
      </c>
      <c r="AA41" s="137">
        <v>0</v>
      </c>
      <c r="AB41" s="64">
        <v>0</v>
      </c>
      <c r="AC41" s="166">
        <v>0</v>
      </c>
      <c r="AD41" s="26"/>
      <c r="AE41" s="26">
        <f t="shared" si="3"/>
        <v>0</v>
      </c>
    </row>
    <row r="42" spans="1:31" ht="14.25">
      <c r="A42" s="21"/>
      <c r="B42" s="19" t="s">
        <v>589</v>
      </c>
      <c r="C42" s="19"/>
      <c r="D42" s="1" t="s">
        <v>1261</v>
      </c>
      <c r="E42" s="7"/>
      <c r="F42" s="9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0</v>
      </c>
      <c r="S42" s="7">
        <v>23850</v>
      </c>
      <c r="T42" s="7">
        <v>0</v>
      </c>
      <c r="U42" s="141">
        <v>0</v>
      </c>
      <c r="V42" s="141">
        <v>0</v>
      </c>
      <c r="W42" s="141">
        <v>0</v>
      </c>
      <c r="X42" s="141">
        <v>0</v>
      </c>
      <c r="Y42" s="26">
        <v>0</v>
      </c>
      <c r="Z42" s="137">
        <f t="shared" si="4"/>
        <v>0</v>
      </c>
      <c r="AA42" s="137">
        <v>0</v>
      </c>
      <c r="AB42" s="64">
        <v>0</v>
      </c>
      <c r="AC42" s="166">
        <v>0</v>
      </c>
      <c r="AD42" s="26"/>
      <c r="AE42" s="26">
        <f t="shared" si="3"/>
        <v>0</v>
      </c>
    </row>
    <row r="43" spans="1:31" ht="14.25">
      <c r="A43" s="21"/>
      <c r="B43" s="19" t="s">
        <v>589</v>
      </c>
      <c r="C43" s="19" t="s">
        <v>582</v>
      </c>
      <c r="D43" s="1" t="s">
        <v>937</v>
      </c>
      <c r="E43" s="7"/>
      <c r="F43" s="9"/>
      <c r="G43" s="7">
        <v>60</v>
      </c>
      <c r="H43" s="7">
        <v>30</v>
      </c>
      <c r="I43" s="7"/>
      <c r="J43" s="7">
        <v>0</v>
      </c>
      <c r="K43" s="7">
        <v>380</v>
      </c>
      <c r="L43" s="7">
        <v>0</v>
      </c>
      <c r="M43" s="7">
        <v>1068.33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141">
        <v>0</v>
      </c>
      <c r="V43" s="141">
        <v>0</v>
      </c>
      <c r="W43" s="141">
        <v>0</v>
      </c>
      <c r="X43" s="141">
        <v>0</v>
      </c>
      <c r="Y43" s="26">
        <v>200</v>
      </c>
      <c r="Z43" s="137">
        <f t="shared" si="4"/>
        <v>200</v>
      </c>
      <c r="AA43" s="137">
        <v>0</v>
      </c>
      <c r="AB43" s="64">
        <v>0</v>
      </c>
      <c r="AC43" s="166">
        <v>200</v>
      </c>
      <c r="AD43" s="26"/>
      <c r="AE43" s="26">
        <f t="shared" si="3"/>
        <v>200</v>
      </c>
    </row>
    <row r="44" spans="1:31" ht="14.25">
      <c r="A44" s="21"/>
      <c r="C44" s="19" t="s">
        <v>590</v>
      </c>
      <c r="D44" s="1" t="s">
        <v>936</v>
      </c>
      <c r="E44" s="7">
        <v>7882</v>
      </c>
      <c r="F44" s="9">
        <v>7080.2</v>
      </c>
      <c r="G44" s="7">
        <v>6994.28</v>
      </c>
      <c r="H44" s="7">
        <v>7646.81</v>
      </c>
      <c r="I44" s="7">
        <v>1093.83</v>
      </c>
      <c r="J44" s="7">
        <v>1840</v>
      </c>
      <c r="K44" s="7">
        <v>605</v>
      </c>
      <c r="L44" s="7">
        <v>1151.23</v>
      </c>
      <c r="M44" s="7">
        <v>0</v>
      </c>
      <c r="N44" s="7">
        <v>1261.33</v>
      </c>
      <c r="O44" s="7">
        <v>1053.38</v>
      </c>
      <c r="P44" s="7">
        <v>1441</v>
      </c>
      <c r="Q44" s="7">
        <v>1495</v>
      </c>
      <c r="R44" s="7">
        <v>878.34</v>
      </c>
      <c r="S44" s="7">
        <v>0</v>
      </c>
      <c r="T44" s="7">
        <v>300</v>
      </c>
      <c r="U44" s="141">
        <v>470</v>
      </c>
      <c r="V44" s="141">
        <v>410</v>
      </c>
      <c r="W44" s="141">
        <v>0</v>
      </c>
      <c r="X44" s="141">
        <v>0</v>
      </c>
      <c r="Y44" s="26">
        <v>500</v>
      </c>
      <c r="Z44" s="137">
        <f t="shared" si="4"/>
        <v>500</v>
      </c>
      <c r="AA44" s="137">
        <v>125</v>
      </c>
      <c r="AB44" s="64">
        <v>0</v>
      </c>
      <c r="AC44" s="166">
        <v>500</v>
      </c>
      <c r="AD44" s="26"/>
      <c r="AE44" s="26">
        <f t="shared" si="3"/>
        <v>500</v>
      </c>
    </row>
    <row r="45" spans="1:31" ht="14.25">
      <c r="A45" s="21"/>
      <c r="B45" s="19"/>
      <c r="C45" s="19" t="s">
        <v>591</v>
      </c>
      <c r="D45" s="1" t="s">
        <v>938</v>
      </c>
      <c r="E45" s="7"/>
      <c r="F45" s="9"/>
      <c r="G45" s="7">
        <v>285</v>
      </c>
      <c r="H45" s="7">
        <v>1638.37</v>
      </c>
      <c r="I45" s="7">
        <v>258.06</v>
      </c>
      <c r="J45" s="7">
        <v>0</v>
      </c>
      <c r="K45" s="7">
        <v>3700</v>
      </c>
      <c r="L45" s="7">
        <v>0</v>
      </c>
      <c r="M45" s="7">
        <v>0</v>
      </c>
      <c r="N45" s="7">
        <v>3179.78</v>
      </c>
      <c r="O45" s="7">
        <v>3326</v>
      </c>
      <c r="P45" s="7">
        <v>2815</v>
      </c>
      <c r="Q45" s="7">
        <v>2733</v>
      </c>
      <c r="R45" s="7">
        <v>1240</v>
      </c>
      <c r="S45" s="7">
        <v>0</v>
      </c>
      <c r="T45" s="7">
        <v>1386</v>
      </c>
      <c r="U45" s="141">
        <v>920</v>
      </c>
      <c r="V45" s="141">
        <v>1950</v>
      </c>
      <c r="W45" s="141">
        <v>55</v>
      </c>
      <c r="X45" s="141">
        <v>0</v>
      </c>
      <c r="Y45" s="26">
        <v>2000</v>
      </c>
      <c r="Z45" s="137">
        <f t="shared" si="4"/>
        <v>2000</v>
      </c>
      <c r="AA45" s="137">
        <v>0</v>
      </c>
      <c r="AB45" s="64">
        <v>0</v>
      </c>
      <c r="AC45" s="166">
        <v>2000</v>
      </c>
      <c r="AD45" s="26"/>
      <c r="AE45" s="26">
        <f t="shared" si="3"/>
        <v>2000</v>
      </c>
    </row>
    <row r="46" spans="1:31" ht="14.25">
      <c r="A46" s="21"/>
      <c r="B46" s="19"/>
      <c r="C46" s="19" t="s">
        <v>592</v>
      </c>
      <c r="D46" s="1" t="s">
        <v>945</v>
      </c>
      <c r="E46" s="7">
        <v>3621</v>
      </c>
      <c r="F46" s="9">
        <v>4186.66</v>
      </c>
      <c r="G46" s="7">
        <v>6082.77</v>
      </c>
      <c r="H46" s="7">
        <v>5149.16</v>
      </c>
      <c r="I46" s="7">
        <v>9293.06</v>
      </c>
      <c r="J46" s="7">
        <v>8814.47</v>
      </c>
      <c r="K46" s="7">
        <v>2745.04</v>
      </c>
      <c r="L46" s="7">
        <v>7468.49</v>
      </c>
      <c r="M46" s="7">
        <v>5788.59</v>
      </c>
      <c r="N46" s="7">
        <v>1886.72</v>
      </c>
      <c r="O46" s="7">
        <v>243.75</v>
      </c>
      <c r="P46" s="7">
        <v>2625</v>
      </c>
      <c r="Q46" s="7">
        <v>109</v>
      </c>
      <c r="R46" s="7">
        <v>0</v>
      </c>
      <c r="S46" s="7">
        <v>0</v>
      </c>
      <c r="T46" s="7">
        <v>1925.83</v>
      </c>
      <c r="U46" s="141">
        <v>62.3</v>
      </c>
      <c r="V46" s="141">
        <v>0</v>
      </c>
      <c r="W46" s="141">
        <v>0</v>
      </c>
      <c r="X46" s="141">
        <v>0</v>
      </c>
      <c r="Y46" s="26">
        <v>300</v>
      </c>
      <c r="Z46" s="137">
        <f t="shared" si="4"/>
        <v>300</v>
      </c>
      <c r="AA46" s="137">
        <v>0</v>
      </c>
      <c r="AB46" s="64">
        <v>0</v>
      </c>
      <c r="AC46" s="166">
        <v>300</v>
      </c>
      <c r="AD46" s="26"/>
      <c r="AE46" s="26">
        <f t="shared" si="3"/>
        <v>300</v>
      </c>
    </row>
    <row r="47" spans="1:31" ht="14.25">
      <c r="A47" s="21"/>
      <c r="B47" s="19"/>
      <c r="C47" s="19" t="s">
        <v>593</v>
      </c>
      <c r="D47" s="1" t="s">
        <v>939</v>
      </c>
      <c r="E47" s="7">
        <v>11449</v>
      </c>
      <c r="F47" s="9">
        <v>10748.85</v>
      </c>
      <c r="G47" s="7">
        <v>9962.74</v>
      </c>
      <c r="H47" s="7">
        <v>9320</v>
      </c>
      <c r="I47" s="7">
        <v>9503.53</v>
      </c>
      <c r="J47" s="7">
        <v>8203.06</v>
      </c>
      <c r="K47" s="7">
        <v>3056.83</v>
      </c>
      <c r="L47" s="7">
        <v>3715.76</v>
      </c>
      <c r="M47" s="7">
        <v>4333.86</v>
      </c>
      <c r="N47" s="7">
        <v>3668.42</v>
      </c>
      <c r="O47" s="7">
        <v>3753.05</v>
      </c>
      <c r="P47" s="7">
        <v>3919.98</v>
      </c>
      <c r="Q47" s="7">
        <v>3927.5</v>
      </c>
      <c r="R47" s="7">
        <v>3470</v>
      </c>
      <c r="S47" s="7">
        <v>0</v>
      </c>
      <c r="T47" s="7">
        <v>3160.38</v>
      </c>
      <c r="U47" s="141">
        <v>3079.16</v>
      </c>
      <c r="V47" s="141">
        <v>2113.91</v>
      </c>
      <c r="W47" s="141">
        <v>55</v>
      </c>
      <c r="X47" s="141">
        <v>0</v>
      </c>
      <c r="Y47" s="26">
        <v>4000</v>
      </c>
      <c r="Z47" s="137">
        <f t="shared" si="4"/>
        <v>4000</v>
      </c>
      <c r="AA47" s="137">
        <v>0</v>
      </c>
      <c r="AB47" s="64">
        <v>0</v>
      </c>
      <c r="AC47" s="166">
        <v>4000</v>
      </c>
      <c r="AD47" s="26"/>
      <c r="AE47" s="26">
        <f t="shared" si="3"/>
        <v>4000</v>
      </c>
    </row>
    <row r="48" spans="1:31" ht="14.25">
      <c r="A48" s="21"/>
      <c r="B48" s="19"/>
      <c r="C48" s="19" t="s">
        <v>594</v>
      </c>
      <c r="D48" s="1" t="s">
        <v>940</v>
      </c>
      <c r="E48" s="7">
        <v>4164</v>
      </c>
      <c r="F48" s="9">
        <v>3537.33</v>
      </c>
      <c r="G48" s="7">
        <v>4061.15</v>
      </c>
      <c r="H48" s="7">
        <v>2582.51</v>
      </c>
      <c r="I48" s="7">
        <v>2683.59</v>
      </c>
      <c r="J48" s="7">
        <v>2518.19</v>
      </c>
      <c r="K48" s="7">
        <v>2039.88</v>
      </c>
      <c r="L48" s="7">
        <v>1435.77</v>
      </c>
      <c r="M48" s="7">
        <v>1507.34</v>
      </c>
      <c r="N48" s="7">
        <v>2176.33</v>
      </c>
      <c r="O48" s="7">
        <v>1631.55</v>
      </c>
      <c r="P48" s="7">
        <v>1505.26</v>
      </c>
      <c r="Q48" s="7">
        <v>1221</v>
      </c>
      <c r="R48" s="7">
        <v>518</v>
      </c>
      <c r="S48" s="7">
        <v>0</v>
      </c>
      <c r="T48" s="7">
        <v>435.88</v>
      </c>
      <c r="U48" s="141">
        <v>240</v>
      </c>
      <c r="V48" s="141">
        <v>1400</v>
      </c>
      <c r="W48" s="141">
        <v>55</v>
      </c>
      <c r="X48" s="141">
        <v>0</v>
      </c>
      <c r="Y48" s="26">
        <v>2000</v>
      </c>
      <c r="Z48" s="137">
        <f t="shared" si="4"/>
        <v>2000</v>
      </c>
      <c r="AA48" s="137">
        <v>0</v>
      </c>
      <c r="AB48" s="64">
        <v>0</v>
      </c>
      <c r="AC48" s="166">
        <v>2000</v>
      </c>
      <c r="AD48" s="26"/>
      <c r="AE48" s="26">
        <f t="shared" si="3"/>
        <v>2000</v>
      </c>
    </row>
    <row r="49" spans="1:31" ht="14.25">
      <c r="A49" s="21"/>
      <c r="B49" s="19"/>
      <c r="C49" s="19" t="s">
        <v>585</v>
      </c>
      <c r="D49" s="1" t="s">
        <v>941</v>
      </c>
      <c r="E49" s="7">
        <v>4433</v>
      </c>
      <c r="F49" s="9">
        <v>4280.89</v>
      </c>
      <c r="G49" s="7">
        <v>4036.42</v>
      </c>
      <c r="H49" s="7">
        <v>4766.08</v>
      </c>
      <c r="I49" s="7">
        <v>1992.91</v>
      </c>
      <c r="J49" s="7">
        <v>1485.75</v>
      </c>
      <c r="K49" s="7">
        <v>848.32</v>
      </c>
      <c r="L49" s="7">
        <v>1684.65</v>
      </c>
      <c r="M49" s="7">
        <v>1035</v>
      </c>
      <c r="N49" s="7">
        <v>1644.66</v>
      </c>
      <c r="O49" s="7">
        <v>2780</v>
      </c>
      <c r="P49" s="7">
        <v>700</v>
      </c>
      <c r="Q49" s="7">
        <v>2118</v>
      </c>
      <c r="R49" s="7">
        <v>2625</v>
      </c>
      <c r="S49" s="7">
        <v>0</v>
      </c>
      <c r="T49" s="7">
        <v>1085.16</v>
      </c>
      <c r="U49" s="141">
        <v>2788.49</v>
      </c>
      <c r="V49" s="141">
        <v>2250</v>
      </c>
      <c r="W49" s="141">
        <v>118.65</v>
      </c>
      <c r="X49" s="141">
        <v>125</v>
      </c>
      <c r="Y49" s="26">
        <v>3000</v>
      </c>
      <c r="Z49" s="137">
        <f t="shared" si="4"/>
        <v>3000</v>
      </c>
      <c r="AA49" s="137">
        <v>0</v>
      </c>
      <c r="AB49" s="64">
        <v>0</v>
      </c>
      <c r="AC49" s="166">
        <v>3000</v>
      </c>
      <c r="AD49" s="26"/>
      <c r="AE49" s="26">
        <f t="shared" si="3"/>
        <v>3000</v>
      </c>
    </row>
    <row r="50" spans="1:31" ht="14.25">
      <c r="A50" s="21"/>
      <c r="B50" s="19"/>
      <c r="C50" s="19" t="s">
        <v>547</v>
      </c>
      <c r="D50" s="1" t="s">
        <v>942</v>
      </c>
      <c r="E50" s="7">
        <v>16448</v>
      </c>
      <c r="F50" s="9">
        <v>9578.36</v>
      </c>
      <c r="G50" s="7">
        <v>7542.32</v>
      </c>
      <c r="H50" s="7">
        <v>11094.97</v>
      </c>
      <c r="I50" s="7">
        <v>4545.48</v>
      </c>
      <c r="J50" s="7">
        <v>4279.98</v>
      </c>
      <c r="K50" s="7">
        <v>4581.3</v>
      </c>
      <c r="L50" s="7">
        <v>2700.72</v>
      </c>
      <c r="M50" s="7">
        <v>3116.83</v>
      </c>
      <c r="N50" s="7">
        <v>2775.49</v>
      </c>
      <c r="O50" s="7">
        <v>4186.74</v>
      </c>
      <c r="P50" s="7">
        <v>3737.67</v>
      </c>
      <c r="Q50" s="7">
        <v>3958.84</v>
      </c>
      <c r="R50" s="7">
        <v>722</v>
      </c>
      <c r="S50" s="7">
        <v>0</v>
      </c>
      <c r="T50" s="7">
        <v>170</v>
      </c>
      <c r="U50" s="141">
        <v>15</v>
      </c>
      <c r="V50" s="141">
        <v>0</v>
      </c>
      <c r="W50" s="141">
        <v>0</v>
      </c>
      <c r="X50" s="141">
        <v>0</v>
      </c>
      <c r="Y50" s="26">
        <v>200</v>
      </c>
      <c r="Z50" s="137">
        <f t="shared" si="4"/>
        <v>200</v>
      </c>
      <c r="AA50" s="137">
        <v>0</v>
      </c>
      <c r="AB50" s="64">
        <v>0</v>
      </c>
      <c r="AC50" s="166">
        <v>200</v>
      </c>
      <c r="AD50" s="26"/>
      <c r="AE50" s="26">
        <f t="shared" si="3"/>
        <v>200</v>
      </c>
    </row>
    <row r="51" spans="1:31" ht="14.25">
      <c r="A51" s="21"/>
      <c r="B51" s="19" t="s">
        <v>589</v>
      </c>
      <c r="C51" s="19" t="s">
        <v>1336</v>
      </c>
      <c r="D51" s="1" t="s">
        <v>1337</v>
      </c>
      <c r="E51" s="7"/>
      <c r="F51" s="9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41">
        <v>0</v>
      </c>
      <c r="V51" s="141">
        <v>0</v>
      </c>
      <c r="W51" s="141">
        <v>0</v>
      </c>
      <c r="X51" s="141">
        <v>3225</v>
      </c>
      <c r="Y51" s="26">
        <v>0</v>
      </c>
      <c r="Z51" s="137">
        <f t="shared" si="4"/>
        <v>0</v>
      </c>
      <c r="AA51" s="137">
        <v>2275</v>
      </c>
      <c r="AB51" s="64">
        <v>0</v>
      </c>
      <c r="AC51" s="166">
        <v>0</v>
      </c>
      <c r="AD51" s="26"/>
      <c r="AE51" s="26">
        <f t="shared" si="3"/>
        <v>0</v>
      </c>
    </row>
    <row r="52" spans="1:31" ht="14.25">
      <c r="A52" s="21"/>
      <c r="B52" s="19" t="s">
        <v>46</v>
      </c>
      <c r="C52" s="19" t="s">
        <v>6</v>
      </c>
      <c r="D52" s="1" t="s">
        <v>47</v>
      </c>
      <c r="E52" s="7">
        <v>2700</v>
      </c>
      <c r="F52" s="9">
        <v>2843.57</v>
      </c>
      <c r="G52" s="7">
        <v>4881.63</v>
      </c>
      <c r="H52" s="7">
        <v>5382.6</v>
      </c>
      <c r="I52" s="7">
        <v>3687.38</v>
      </c>
      <c r="J52" s="7">
        <v>1318.46</v>
      </c>
      <c r="K52" s="7">
        <v>574.71</v>
      </c>
      <c r="L52" s="7">
        <v>120.58</v>
      </c>
      <c r="M52" s="7">
        <v>64.97</v>
      </c>
      <c r="N52" s="7">
        <v>20.79</v>
      </c>
      <c r="O52" s="7">
        <v>20.89</v>
      </c>
      <c r="P52" s="7">
        <v>15.25</v>
      </c>
      <c r="Q52" s="7">
        <v>14.01</v>
      </c>
      <c r="R52" s="7">
        <v>8</v>
      </c>
      <c r="S52" s="7">
        <v>500</v>
      </c>
      <c r="T52" s="7">
        <v>5.33</v>
      </c>
      <c r="U52" s="141">
        <v>0.91</v>
      </c>
      <c r="V52" s="141">
        <v>0</v>
      </c>
      <c r="W52" s="141">
        <v>0</v>
      </c>
      <c r="X52" s="141">
        <v>0</v>
      </c>
      <c r="Y52" s="26">
        <v>50</v>
      </c>
      <c r="Z52" s="137">
        <f t="shared" si="4"/>
        <v>50</v>
      </c>
      <c r="AA52" s="137">
        <v>0</v>
      </c>
      <c r="AB52" s="64">
        <f>SUM(AA52/Z52)</f>
        <v>0</v>
      </c>
      <c r="AC52" s="166">
        <v>50</v>
      </c>
      <c r="AD52" s="26"/>
      <c r="AE52" s="26">
        <f t="shared" si="3"/>
        <v>50</v>
      </c>
    </row>
    <row r="53" spans="1:31" ht="14.25">
      <c r="A53" s="21"/>
      <c r="B53" s="19" t="s">
        <v>595</v>
      </c>
      <c r="C53" s="19" t="s">
        <v>6</v>
      </c>
      <c r="D53" s="1" t="s">
        <v>935</v>
      </c>
      <c r="E53" s="7">
        <v>101</v>
      </c>
      <c r="F53" s="9">
        <v>142.5</v>
      </c>
      <c r="G53" s="7"/>
      <c r="H53" s="7"/>
      <c r="I53" s="7">
        <v>36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/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141">
        <v>0</v>
      </c>
      <c r="V53" s="141">
        <v>0</v>
      </c>
      <c r="W53" s="141">
        <v>0</v>
      </c>
      <c r="X53" s="141">
        <v>0</v>
      </c>
      <c r="Y53" s="26">
        <v>0</v>
      </c>
      <c r="Z53" s="137">
        <f t="shared" si="4"/>
        <v>0</v>
      </c>
      <c r="AA53" s="137">
        <v>0</v>
      </c>
      <c r="AB53" s="64">
        <v>0</v>
      </c>
      <c r="AC53" s="166">
        <v>0</v>
      </c>
      <c r="AD53" s="26"/>
      <c r="AE53" s="26">
        <f t="shared" si="3"/>
        <v>0</v>
      </c>
    </row>
    <row r="54" spans="1:31" ht="14.25">
      <c r="A54" s="21"/>
      <c r="B54" s="19" t="s">
        <v>596</v>
      </c>
      <c r="C54" s="19" t="s">
        <v>6</v>
      </c>
      <c r="D54" s="1" t="s">
        <v>467</v>
      </c>
      <c r="E54" s="7">
        <v>0</v>
      </c>
      <c r="F54" s="9"/>
      <c r="G54" s="7">
        <v>0</v>
      </c>
      <c r="H54" s="7"/>
      <c r="I54" s="7"/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/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141">
        <v>0</v>
      </c>
      <c r="V54" s="141">
        <v>0</v>
      </c>
      <c r="W54" s="141">
        <v>0</v>
      </c>
      <c r="X54" s="141">
        <v>0</v>
      </c>
      <c r="Y54" s="26">
        <v>0</v>
      </c>
      <c r="Z54" s="137">
        <f t="shared" si="4"/>
        <v>0</v>
      </c>
      <c r="AA54" s="137">
        <v>0</v>
      </c>
      <c r="AB54" s="64">
        <v>0</v>
      </c>
      <c r="AC54" s="166">
        <v>0</v>
      </c>
      <c r="AD54" s="26"/>
      <c r="AE54" s="26">
        <f t="shared" si="3"/>
        <v>0</v>
      </c>
    </row>
    <row r="55" spans="1:31" ht="15" thickBot="1">
      <c r="A55" s="31"/>
      <c r="B55" s="32" t="s">
        <v>74</v>
      </c>
      <c r="C55" s="32" t="s">
        <v>6</v>
      </c>
      <c r="D55" s="38" t="s">
        <v>921</v>
      </c>
      <c r="E55" s="34">
        <v>0</v>
      </c>
      <c r="F55" s="35">
        <v>62.78</v>
      </c>
      <c r="G55" s="34"/>
      <c r="H55" s="34"/>
      <c r="I55" s="34"/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/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151">
        <v>0</v>
      </c>
      <c r="V55" s="151">
        <v>0</v>
      </c>
      <c r="W55" s="151">
        <v>0</v>
      </c>
      <c r="X55" s="151">
        <v>0</v>
      </c>
      <c r="Y55" s="36">
        <v>0</v>
      </c>
      <c r="Z55" s="138">
        <f t="shared" si="4"/>
        <v>0</v>
      </c>
      <c r="AA55" s="138">
        <v>440.71</v>
      </c>
      <c r="AB55" s="65">
        <v>0</v>
      </c>
      <c r="AC55" s="36">
        <v>0</v>
      </c>
      <c r="AD55" s="36"/>
      <c r="AE55" s="36">
        <f t="shared" si="3"/>
        <v>0</v>
      </c>
    </row>
    <row r="56" spans="1:31" ht="15" thickBot="1">
      <c r="A56" s="1" t="s">
        <v>613</v>
      </c>
      <c r="B56" s="19"/>
      <c r="C56" s="19"/>
      <c r="E56" s="9">
        <f aca="true" t="shared" si="5" ref="E56:AA56">SUM(E36:E55)</f>
        <v>71200</v>
      </c>
      <c r="F56" s="9">
        <f t="shared" si="5"/>
        <v>63061.14</v>
      </c>
      <c r="G56" s="39">
        <f t="shared" si="5"/>
        <v>60310.189999999995</v>
      </c>
      <c r="H56" s="39">
        <f t="shared" si="5"/>
        <v>56210.5</v>
      </c>
      <c r="I56" s="39">
        <f t="shared" si="5"/>
        <v>41576.58999999999</v>
      </c>
      <c r="J56" s="39">
        <f t="shared" si="5"/>
        <v>39609.909999999996</v>
      </c>
      <c r="K56" s="39">
        <f t="shared" si="5"/>
        <v>28031.08</v>
      </c>
      <c r="L56" s="39">
        <f t="shared" si="5"/>
        <v>27677.200000000008</v>
      </c>
      <c r="M56" s="39">
        <f t="shared" si="5"/>
        <v>23752.42</v>
      </c>
      <c r="N56" s="39">
        <f t="shared" si="5"/>
        <v>24013.520000000004</v>
      </c>
      <c r="O56" s="39">
        <f t="shared" si="5"/>
        <v>24899.86</v>
      </c>
      <c r="P56" s="39">
        <f t="shared" si="5"/>
        <v>22959.159999999996</v>
      </c>
      <c r="Q56" s="39">
        <f t="shared" si="5"/>
        <v>22376.35</v>
      </c>
      <c r="R56" s="142">
        <f t="shared" si="5"/>
        <v>16037.69</v>
      </c>
      <c r="S56" s="142">
        <f t="shared" si="5"/>
        <v>32250</v>
      </c>
      <c r="T56" s="142">
        <f t="shared" si="5"/>
        <v>13407.579999999998</v>
      </c>
      <c r="U56" s="142">
        <f t="shared" si="5"/>
        <v>13275.859999999999</v>
      </c>
      <c r="V56" s="142">
        <f t="shared" si="5"/>
        <v>9723.91</v>
      </c>
      <c r="W56" s="142">
        <f t="shared" si="5"/>
        <v>3413.65</v>
      </c>
      <c r="X56" s="142">
        <f t="shared" si="5"/>
        <v>6375</v>
      </c>
      <c r="Y56" s="142">
        <f>SUM(Y36:Y55)</f>
        <v>17950</v>
      </c>
      <c r="Z56" s="142">
        <f t="shared" si="5"/>
        <v>17950</v>
      </c>
      <c r="AA56" s="142">
        <f t="shared" si="5"/>
        <v>2850.71</v>
      </c>
      <c r="AB56" s="76">
        <f>SUM(AA56/Z56)</f>
        <v>0.15881392757660168</v>
      </c>
      <c r="AC56" s="37">
        <f>SUM(AC36:AC55)</f>
        <v>17950</v>
      </c>
      <c r="AD56" s="37">
        <f>SUM(AD36:AD55)</f>
        <v>0</v>
      </c>
      <c r="AE56" s="75">
        <f>SUM(AC56:AD56)</f>
        <v>17950</v>
      </c>
    </row>
    <row r="57" spans="9:31" ht="15" thickTop="1">
      <c r="I57" s="15" t="s">
        <v>901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36"/>
      <c r="V57" s="136"/>
      <c r="W57" s="136"/>
      <c r="X57" s="136"/>
      <c r="Y57" s="136"/>
      <c r="Z57" s="136"/>
      <c r="AA57" s="136"/>
      <c r="AC57" s="26"/>
      <c r="AD57" s="26"/>
      <c r="AE57" s="26"/>
    </row>
    <row r="58" spans="4:31" ht="15" thickBot="1">
      <c r="D58" s="1" t="s">
        <v>649</v>
      </c>
      <c r="G58" s="59">
        <f aca="true" t="shared" si="6" ref="G58:AE58">SUM(G56-G32)</f>
        <v>-9380.420000000006</v>
      </c>
      <c r="H58" s="59">
        <f t="shared" si="6"/>
        <v>8776.300000000003</v>
      </c>
      <c r="I58" s="59">
        <f t="shared" si="6"/>
        <v>-3322.1700000000055</v>
      </c>
      <c r="J58" s="59">
        <f t="shared" si="6"/>
        <v>-9047.990000000013</v>
      </c>
      <c r="K58" s="59">
        <f t="shared" si="6"/>
        <v>-22302.15999999999</v>
      </c>
      <c r="L58" s="59">
        <f t="shared" si="6"/>
        <v>-16895.13999999999</v>
      </c>
      <c r="M58" s="59">
        <f t="shared" si="6"/>
        <v>-11388.909999999996</v>
      </c>
      <c r="N58" s="59">
        <f t="shared" si="6"/>
        <v>-3675.029999999995</v>
      </c>
      <c r="O58" s="59">
        <f t="shared" si="6"/>
        <v>6274.57</v>
      </c>
      <c r="P58" s="59">
        <f t="shared" si="6"/>
        <v>1296.6100000000006</v>
      </c>
      <c r="Q58" s="59">
        <f>SUM(Q56-Q32)</f>
        <v>6210.579999999998</v>
      </c>
      <c r="R58" s="145">
        <f t="shared" si="6"/>
        <v>-1937.7599999999966</v>
      </c>
      <c r="S58" s="145">
        <f t="shared" si="6"/>
        <v>13296.059999999998</v>
      </c>
      <c r="T58" s="145">
        <f t="shared" si="6"/>
        <v>-8657.390000000003</v>
      </c>
      <c r="U58" s="145">
        <f t="shared" si="6"/>
        <v>-6022.289999999999</v>
      </c>
      <c r="V58" s="145">
        <f t="shared" si="6"/>
        <v>-7083.5</v>
      </c>
      <c r="W58" s="145">
        <f t="shared" si="6"/>
        <v>-14675.300000000001</v>
      </c>
      <c r="X58" s="145">
        <f t="shared" si="6"/>
        <v>-10992.91</v>
      </c>
      <c r="Y58" s="145">
        <f t="shared" si="6"/>
        <v>-2850</v>
      </c>
      <c r="Z58" s="145">
        <f t="shared" si="6"/>
        <v>-2850</v>
      </c>
      <c r="AA58" s="145">
        <f t="shared" si="6"/>
        <v>-8359.46</v>
      </c>
      <c r="AB58" s="59"/>
      <c r="AC58" s="59">
        <f t="shared" si="6"/>
        <v>-2850</v>
      </c>
      <c r="AD58" s="59">
        <f t="shared" si="6"/>
        <v>0</v>
      </c>
      <c r="AE58" s="59">
        <f t="shared" si="6"/>
        <v>-2850</v>
      </c>
    </row>
    <row r="59" spans="29:31" ht="15" thickTop="1">
      <c r="AC59" s="26"/>
      <c r="AD59" s="26"/>
      <c r="AE59" s="26"/>
    </row>
    <row r="60" spans="29:31" ht="14.25">
      <c r="AC60" s="26"/>
      <c r="AD60" s="26"/>
      <c r="AE60" s="26"/>
    </row>
    <row r="61" spans="29:31" ht="14.25">
      <c r="AC61" s="26"/>
      <c r="AD61" s="26"/>
      <c r="AE61" s="26"/>
    </row>
    <row r="62" spans="29:31" ht="14.25">
      <c r="AC62" s="26"/>
      <c r="AD62" s="26"/>
      <c r="AE62" s="26"/>
    </row>
    <row r="63" spans="29:31" ht="14.25">
      <c r="AC63" s="26"/>
      <c r="AD63" s="26"/>
      <c r="AE63" s="26"/>
    </row>
    <row r="64" spans="29:31" ht="14.25">
      <c r="AC64" s="26"/>
      <c r="AD64" s="26"/>
      <c r="AE64" s="26"/>
    </row>
    <row r="65" spans="29:31" ht="14.25">
      <c r="AC65" s="26"/>
      <c r="AD65" s="26"/>
      <c r="AE65" s="26"/>
    </row>
    <row r="66" spans="29:31" ht="14.25">
      <c r="AC66" s="26"/>
      <c r="AD66" s="26"/>
      <c r="AE66" s="26"/>
    </row>
    <row r="67" spans="29:31" ht="14.25">
      <c r="AC67" s="26"/>
      <c r="AD67" s="26"/>
      <c r="AE67" s="26"/>
    </row>
    <row r="68" spans="29:31" ht="14.25">
      <c r="AC68" s="26"/>
      <c r="AD68" s="26"/>
      <c r="AE68" s="26"/>
    </row>
    <row r="69" spans="29:31" ht="14.25">
      <c r="AC69" s="26"/>
      <c r="AD69" s="26"/>
      <c r="AE69" s="26"/>
    </row>
    <row r="70" spans="29:31" ht="14.25">
      <c r="AC70" s="26"/>
      <c r="AD70" s="26"/>
      <c r="AE70" s="26"/>
    </row>
  </sheetData>
  <sheetProtection/>
  <printOptions gridLines="1"/>
  <pageMargins left="0.2" right="0.2" top="0.55" bottom="3.95" header="0.32" footer="2.9"/>
  <pageSetup horizontalDpi="600" verticalDpi="600" orientation="landscape" scale="6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VOETREASURER</dc:creator>
  <cp:keywords/>
  <dc:description/>
  <cp:lastModifiedBy>Anthony Bates</cp:lastModifiedBy>
  <cp:lastPrinted>2023-04-17T20:41:02Z</cp:lastPrinted>
  <dcterms:created xsi:type="dcterms:W3CDTF">2004-12-03T14:15:36Z</dcterms:created>
  <dcterms:modified xsi:type="dcterms:W3CDTF">2023-04-17T20:44:39Z</dcterms:modified>
  <cp:category/>
  <cp:version/>
  <cp:contentType/>
  <cp:contentStatus/>
</cp:coreProperties>
</file>